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/>
  <xr:revisionPtr revIDLastSave="0" documentId="13_ncr:1_{DC54F149-FF8A-4CFB-8F01-01C2BFD54085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fondazione" sheetId="8" r:id="rId1"/>
  </sheets>
  <definedNames>
    <definedName name="_xlnm._FilterDatabase" localSheetId="0" hidden="1">fondazione!$A$2:$G$214</definedName>
    <definedName name="_xlnm.Print_Area" localSheetId="0">fondazione!$A$1:$G$214</definedName>
    <definedName name="_xlnm.Print_Titles" localSheetId="0">fondazione!$2:$2</definedName>
  </definedNames>
  <calcPr calcId="191029"/>
  <pivotCaches>
    <pivotCache cacheId="3" r:id="rId2"/>
  </pivotCaches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5" i="8" l="1"/>
  <c r="C195" i="8"/>
  <c r="D172" i="8"/>
  <c r="F172" i="8" s="1"/>
  <c r="D165" i="8"/>
  <c r="C165" i="8"/>
  <c r="F165" i="8" s="1"/>
  <c r="D148" i="8"/>
  <c r="C148" i="8"/>
  <c r="D147" i="8"/>
  <c r="F147" i="8" s="1"/>
  <c r="C147" i="8"/>
  <c r="F4" i="8"/>
  <c r="F8" i="8"/>
  <c r="F10" i="8"/>
  <c r="F11" i="8"/>
  <c r="F12" i="8"/>
  <c r="F13" i="8"/>
  <c r="F14" i="8"/>
  <c r="F15" i="8"/>
  <c r="F16" i="8"/>
  <c r="F18" i="8"/>
  <c r="F20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60" i="8"/>
  <c r="F62" i="8"/>
  <c r="F63" i="8"/>
  <c r="F64" i="8"/>
  <c r="F65" i="8"/>
  <c r="F66" i="8"/>
  <c r="F67" i="8"/>
  <c r="F68" i="8"/>
  <c r="F70" i="8"/>
  <c r="F71" i="8"/>
  <c r="F72" i="8"/>
  <c r="F73" i="8"/>
  <c r="F74" i="8"/>
  <c r="F75" i="8"/>
  <c r="F76" i="8"/>
  <c r="F77" i="8"/>
  <c r="F80" i="8"/>
  <c r="F81" i="8"/>
  <c r="F83" i="8"/>
  <c r="F84" i="8"/>
  <c r="F85" i="8"/>
  <c r="F86" i="8"/>
  <c r="F87" i="8"/>
  <c r="F88" i="8"/>
  <c r="F89" i="8"/>
  <c r="F90" i="8"/>
  <c r="F92" i="8"/>
  <c r="F93" i="8"/>
  <c r="F94" i="8"/>
  <c r="F95" i="8"/>
  <c r="F96" i="8"/>
  <c r="F97" i="8"/>
  <c r="F98" i="8"/>
  <c r="F99" i="8"/>
  <c r="F101" i="8"/>
  <c r="F102" i="8"/>
  <c r="F103" i="8"/>
  <c r="F104" i="8"/>
  <c r="F106" i="8"/>
  <c r="F108" i="8"/>
  <c r="F109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7" i="8"/>
  <c r="F128" i="8"/>
  <c r="F129" i="8"/>
  <c r="F131" i="8"/>
  <c r="F132" i="8"/>
  <c r="F133" i="8"/>
  <c r="F134" i="8"/>
  <c r="F135" i="8"/>
  <c r="F136" i="8"/>
  <c r="F137" i="8"/>
  <c r="F138" i="8"/>
  <c r="F139" i="8"/>
  <c r="F140" i="8"/>
  <c r="F142" i="8"/>
  <c r="F143" i="8"/>
  <c r="F144" i="8"/>
  <c r="F145" i="8"/>
  <c r="F149" i="8"/>
  <c r="F150" i="8"/>
  <c r="F151" i="8"/>
  <c r="F152" i="8"/>
  <c r="F153" i="8"/>
  <c r="F154" i="8"/>
  <c r="F155" i="8"/>
  <c r="F156" i="8"/>
  <c r="F157" i="8"/>
  <c r="F160" i="8"/>
  <c r="F161" i="8"/>
  <c r="F164" i="8"/>
  <c r="F166" i="8"/>
  <c r="F167" i="8"/>
  <c r="F168" i="8"/>
  <c r="F169" i="8"/>
  <c r="F170" i="8"/>
  <c r="F171" i="8"/>
  <c r="F173" i="8"/>
  <c r="F174" i="8"/>
  <c r="F176" i="8"/>
  <c r="F177" i="8"/>
  <c r="F178" i="8"/>
  <c r="F179" i="8"/>
  <c r="F180" i="8"/>
  <c r="F181" i="8"/>
  <c r="F182" i="8"/>
  <c r="F183" i="8"/>
  <c r="F184" i="8"/>
  <c r="F186" i="8"/>
  <c r="F187" i="8"/>
  <c r="F188" i="8"/>
  <c r="F189" i="8"/>
  <c r="F190" i="8"/>
  <c r="F191" i="8"/>
  <c r="F192" i="8"/>
  <c r="F196" i="8"/>
  <c r="F197" i="8"/>
  <c r="F198" i="8"/>
  <c r="F199" i="8"/>
  <c r="F201" i="8"/>
  <c r="F202" i="8"/>
  <c r="F203" i="8"/>
  <c r="F204" i="8"/>
  <c r="F205" i="8"/>
  <c r="F206" i="8"/>
  <c r="F207" i="8"/>
  <c r="F208" i="8"/>
  <c r="F212" i="8"/>
  <c r="F9" i="8"/>
  <c r="F21" i="8"/>
  <c r="F37" i="8"/>
  <c r="F38" i="8"/>
  <c r="F39" i="8"/>
  <c r="F40" i="8"/>
  <c r="F69" i="8"/>
  <c r="F78" i="8"/>
  <c r="F79" i="8"/>
  <c r="F82" i="8"/>
  <c r="F100" i="8"/>
  <c r="F107" i="8"/>
  <c r="F110" i="8"/>
  <c r="F111" i="8"/>
  <c r="F112" i="8"/>
  <c r="F113" i="8"/>
  <c r="F130" i="8"/>
  <c r="F146" i="8"/>
  <c r="F162" i="8"/>
  <c r="F175" i="8"/>
  <c r="F158" i="8"/>
  <c r="F193" i="8"/>
  <c r="F3" i="8"/>
  <c r="E211" i="8"/>
  <c r="C211" i="8"/>
  <c r="E210" i="8"/>
  <c r="F210" i="8" s="1"/>
  <c r="D159" i="8"/>
  <c r="C159" i="8"/>
  <c r="E209" i="8"/>
  <c r="C209" i="8"/>
  <c r="E213" i="8"/>
  <c r="C213" i="8"/>
  <c r="E194" i="8"/>
  <c r="C194" i="8"/>
  <c r="C185" i="8"/>
  <c r="F185" i="8" s="1"/>
  <c r="C163" i="8"/>
  <c r="E163" i="8"/>
  <c r="E141" i="8"/>
  <c r="C141" i="8"/>
  <c r="E61" i="8"/>
  <c r="D61" i="8"/>
  <c r="E91" i="8"/>
  <c r="E105" i="8"/>
  <c r="C126" i="8"/>
  <c r="F126" i="8" s="1"/>
  <c r="C105" i="8"/>
  <c r="C91" i="8"/>
  <c r="C61" i="8"/>
  <c r="D17" i="8"/>
  <c r="C17" i="8"/>
  <c r="F148" i="8" l="1"/>
  <c r="F195" i="8"/>
  <c r="F211" i="8"/>
  <c r="F17" i="8"/>
  <c r="F213" i="8"/>
  <c r="F163" i="8"/>
  <c r="F159" i="8"/>
  <c r="F61" i="8"/>
  <c r="F194" i="8"/>
  <c r="E214" i="8"/>
  <c r="F209" i="8"/>
  <c r="F91" i="8"/>
  <c r="F105" i="8"/>
  <c r="F141" i="8"/>
  <c r="D7" i="8"/>
  <c r="F7" i="8" s="1"/>
  <c r="D5" i="8"/>
  <c r="D200" i="8"/>
  <c r="F200" i="8" s="1"/>
  <c r="D19" i="8"/>
  <c r="F19" i="8" s="1"/>
  <c r="D6" i="8"/>
  <c r="F6" i="8" s="1"/>
  <c r="F5" i="8" l="1"/>
  <c r="D214" i="8"/>
  <c r="C59" i="8"/>
  <c r="F59" i="8" s="1"/>
  <c r="F214" i="8" l="1"/>
  <c r="C214" i="8"/>
</calcChain>
</file>

<file path=xl/sharedStrings.xml><?xml version="1.0" encoding="utf-8"?>
<sst xmlns="http://schemas.openxmlformats.org/spreadsheetml/2006/main" count="438" uniqueCount="129">
  <si>
    <t>Data</t>
  </si>
  <si>
    <t>Tipologia missione</t>
  </si>
  <si>
    <t>Totale Generale</t>
  </si>
  <si>
    <t>Vitto</t>
  </si>
  <si>
    <t>Viaggio</t>
  </si>
  <si>
    <t>Taxi</t>
  </si>
  <si>
    <t>Nominativo</t>
  </si>
  <si>
    <t>FONDAZIONE LA TRIENNALE DI MILANO 2023</t>
  </si>
  <si>
    <t>Pranzo per Presidente Boeri 25.01.23</t>
  </si>
  <si>
    <t>Consumazione per Presidente Boeri 26.01.23</t>
  </si>
  <si>
    <t>Pranzo per Presidente Boeri 31.01.23</t>
  </si>
  <si>
    <t>Pranzo per Presidente Boeri  19.01.23</t>
  </si>
  <si>
    <t>Pranzo per DG e Presidente 10.01.23</t>
  </si>
  <si>
    <t>Carla Morogallo</t>
  </si>
  <si>
    <t>Stefano Boeri</t>
  </si>
  <si>
    <t xml:space="preserve">Consegna pranzo per Presidente Boeri </t>
  </si>
  <si>
    <t>Consumazione Presidente 15.02.23</t>
  </si>
  <si>
    <t>Consumazione Presidente 09.02.23</t>
  </si>
  <si>
    <t>Pranzo Presidente 15.02.23</t>
  </si>
  <si>
    <t>Consumazione Presidente 21.02.23</t>
  </si>
  <si>
    <t xml:space="preserve">Pranzo per Presidente Boeri </t>
  </si>
  <si>
    <t xml:space="preserve">Cena Presidente Boeri e curatori </t>
  </si>
  <si>
    <t>Cena del Presidente Boeri con Barbara Radice</t>
  </si>
  <si>
    <t>Consumazioni presso Triennale Cafè del Presidente Boeri ed ospiti - Marzo 2023</t>
  </si>
  <si>
    <t>Consumazioni presso Triennale Cafè del Presidente Boeri ed ospiti - Aprile 2023</t>
  </si>
  <si>
    <t>Cena per Presidente Boeri, Bassoli  e 2 ospiti</t>
  </si>
  <si>
    <t>Consumazioni presso Triennale Cafè del Presidente Boeri ed ospiti - Maggio 2023</t>
  </si>
  <si>
    <t>Consumazioni presso Triennale Cafè del Presidente Boeri ed ospiti - Giugno 2023</t>
  </si>
  <si>
    <t>Consumazioni presso Triennale Cafè del Presidente Boeri ed ospiti - Luglio 2023</t>
  </si>
  <si>
    <t>Pranzo per Esposizione Internazionale Boeri</t>
  </si>
  <si>
    <t>Colazione per Presidente Boeri ed ospite</t>
  </si>
  <si>
    <t>Consumazioni presso Triennale Cafè del Presidente Boeri ed ospiti - Novembre 2023</t>
  </si>
  <si>
    <t>Consumazioni presso Triennale Cafè del Presidente Boeri ed ospiti - Settembre 2023</t>
  </si>
  <si>
    <t>Pernottamento a Londra Lorenza Bravetta per progetto Juergen Teller</t>
  </si>
  <si>
    <t>Lorenza Bravetta</t>
  </si>
  <si>
    <t>Pernottamento a Roma per Presidente Boeri il 20 aprile 2023</t>
  </si>
  <si>
    <t>Pranzo ad Atene Presidente Boeri</t>
  </si>
  <si>
    <t>Pernottamento presidente Boeri a Venezia 17 e 18 maggio</t>
  </si>
  <si>
    <t>Cena Presidente Boeri</t>
  </si>
  <si>
    <t>Pernottamento in Grecia Pres. Stefano Boeri (24-25 Maggio 2023)</t>
  </si>
  <si>
    <t>Cena in Grecia Pres. Stefano Boeri (24-25 Maggio 2023)</t>
  </si>
  <si>
    <t>Pernottamento in Moldavia per Presidente Boeri</t>
  </si>
  <si>
    <t>Pernottamento a Copenhagen per Presidente Boeri il 28-30 settembre</t>
  </si>
  <si>
    <t>Cena in Francia Presidente Boeri  27 - 28 novembre 2023</t>
  </si>
  <si>
    <t>Pernottamento in Francia Presidente Boeri  27 - 28 novembre 2023</t>
  </si>
  <si>
    <t>Spese taxi per Presidente Boeri</t>
  </si>
  <si>
    <t>Viaggio in treno Milano - Roma per DG Carla Morogallo</t>
  </si>
  <si>
    <t xml:space="preserve">Volo Milano - Roma per Presidente Stefano Boeri </t>
  </si>
  <si>
    <t>Viaggio in treno Roma-Milano per DG Carla Morogallo</t>
  </si>
  <si>
    <t>Acquisto carnet 10 viaggi per curatrice Lorenza Bravetta</t>
  </si>
  <si>
    <t>Voli per Lorenza Bravetta Milano - Londra - Milano il 21 e il 22 marzo 2023 per progetto Juergen Teller</t>
  </si>
  <si>
    <t>Treno Milano - Firenze- Milano per Marco Sammicheli (18 marzo 2023)</t>
  </si>
  <si>
    <t>Marco Sammicheli</t>
  </si>
  <si>
    <t>Voli Carla Morogallo Milano - Roma - Milano l'8 marzo 2023 (incontro al Quirinale per le celebrazioni della Festa delle Donna)</t>
  </si>
  <si>
    <t>NCC utilizzato dala Direttrice a Roma (Aeroporto-Quirinale e ritorno) per recarsi alle celebrazioni della Festa della Donna</t>
  </si>
  <si>
    <t>Consumazione Direttrice Morogallo + ospite del 10.01.23</t>
  </si>
  <si>
    <t>Pranzo Direttrice Morogallo con revisori 14.02.23</t>
  </si>
  <si>
    <t>Consegna pranzo per Direttrice Morogallo</t>
  </si>
  <si>
    <t>Pernottamento a Roma Direttrice Morogallo (31.01.23 - 01.02.23)</t>
  </si>
  <si>
    <t>Pranzo a Roma Direttrice Morogallo e Presidente Boeri</t>
  </si>
  <si>
    <t>Pranzo Direttrice Morogallo a Roma in occasione dell'incontro al Quirinale dell'8 marzo 2023</t>
  </si>
  <si>
    <t>Pernottamento a Roma del Direttrice Morogallo il giorno 22 - 23 giugno</t>
  </si>
  <si>
    <t>Spese taxi per Direttrice Morogallo</t>
  </si>
  <si>
    <t>Volo Milano - Roma per Direttrice Carla Morogallo</t>
  </si>
  <si>
    <t>Spese taxi per Direttrice Morogallo - Roma</t>
  </si>
  <si>
    <t>Viaggio in treno Milano - Roma per Direttrice C. Morogallo (24 febbraio 2023)</t>
  </si>
  <si>
    <t xml:space="preserve">Volo Presidente Boeri di ritorno da Roma | Palazzo Chigi IL 24.02.23 </t>
  </si>
  <si>
    <t xml:space="preserve">Volo Direttrice Morogallo di ritorno da Roma | Palazzo Chigi IL 24.02.23 
</t>
  </si>
  <si>
    <t>Viaggio volo a/r per la Grecia per il Presidente Boeri</t>
  </si>
  <si>
    <t>Biglietti treno Milano - Roma - Milano per Direttrice Carla Morogallo</t>
  </si>
  <si>
    <t>Biglietti treno per Direttrice Morogallo Milano - Torino</t>
  </si>
  <si>
    <t>Biglietti treno per Bassoli Milano - Torino</t>
  </si>
  <si>
    <t>Caterina Anna Bassoli</t>
  </si>
  <si>
    <t>Biglietti treno per Bassoli Torino - Milano</t>
  </si>
  <si>
    <t>Biglietti treno per Direttrice Morogallo Torino - Milano</t>
  </si>
  <si>
    <t>Driver per Presidente Boeri A\R aeroporto - casa per viaggio in Grecia</t>
  </si>
  <si>
    <t>Treno Milano-Roma A/R 22-23 giugno 2023 per Direttrice Carla Morogallo</t>
  </si>
  <si>
    <t>Trasferta Kiton - Vaggio A/R Milano- Napoli il 4 e 5 settembre per Direttrice Morogallo</t>
  </si>
  <si>
    <t>Trasferta Kiton - Vaggio A/R Milano- Napoli il 4 e 5 settembre per M. Sammicheli</t>
  </si>
  <si>
    <t>Voli Milano - Copenaghen A/R trasferta AAD (M. Sammicheli)</t>
  </si>
  <si>
    <t>Volo A/R Torino - Palermo per Bravetta</t>
  </si>
  <si>
    <t>Transfer da Milano a Parma aeroporto e da Venezia aeroporto a Milano per Presidente Boeri</t>
  </si>
  <si>
    <t>Biglietto treno A/R Milano - Napoli per Direttrice Morogallo</t>
  </si>
  <si>
    <t>Spese taxi per Direttrice Morogallo - Ravello Lab</t>
  </si>
  <si>
    <t>Volo A/R Milano Parigi per Presidente Boeri</t>
  </si>
  <si>
    <t>Taximoto per Presidente Boeri - Parigi</t>
  </si>
  <si>
    <t>Pernottamento a Napoli per Sammicheli</t>
  </si>
  <si>
    <t>Pernottamento a Napoli per Morogallo</t>
  </si>
  <si>
    <t>Volo Roma - Milano per Direttrice Carla Morogallo</t>
  </si>
  <si>
    <t>Spese taxi Bravetta (Nota spese)</t>
  </si>
  <si>
    <t>Spese viaggio per appuntamento Archivio Garghetti (Nota spese)</t>
  </si>
  <si>
    <t>Pranzo an-icon (Nota spese)</t>
  </si>
  <si>
    <t>Pranzo con Paola Di Bello (Nota spese)</t>
  </si>
  <si>
    <t>Pranzo gallerista Teller (Nota spese)</t>
  </si>
  <si>
    <t>Appuntamento Londra Teller (Nota spese)</t>
  </si>
  <si>
    <t>Pranzo ICCO (Nota spese)</t>
  </si>
  <si>
    <t>Treno Italo per riunione Castella (Nota spese)</t>
  </si>
  <si>
    <t>Treno per Premio Ghirri (Nota spese)</t>
  </si>
  <si>
    <t>Pranzo per allestimento mostra (Nota spese)</t>
  </si>
  <si>
    <t>Cena curatori per preview (Nota spese)</t>
  </si>
  <si>
    <t>Tassa soggiorno (Nota spese)</t>
  </si>
  <si>
    <t>Treno dopo cena Fondation Cartier (Nota spese)</t>
  </si>
  <si>
    <t>Viaggio ad Arles (Nota spese)</t>
  </si>
  <si>
    <t>Trasferta Gibellina (Nota spese)</t>
  </si>
  <si>
    <t>Trasferta Londra Teller (Nota spese)</t>
  </si>
  <si>
    <t>Fattura n. 5 del 27.01.2023</t>
  </si>
  <si>
    <t>Fattura n. 15 del 28.02.2023</t>
  </si>
  <si>
    <t>Fattura n. 21 del 31.03.2023</t>
  </si>
  <si>
    <t>Fattura n. 27 del 28.04.2023</t>
  </si>
  <si>
    <t>Fattura n. 32 del 30.05.2023</t>
  </si>
  <si>
    <t>Fattura n. 39 del 03.07.2023</t>
  </si>
  <si>
    <t>Fattura n. 45 del 28.07.2023</t>
  </si>
  <si>
    <t>Fattura n. 53 del 01.10.2023</t>
  </si>
  <si>
    <t>Fattura n. 55 del 30.10.2023</t>
  </si>
  <si>
    <t>Fattura n. 63 del 03.12.2023</t>
  </si>
  <si>
    <t>Fattura n. 67 del 21.12.2023</t>
  </si>
  <si>
    <t>Fattura n. 14/FE del 26.07.2023</t>
  </si>
  <si>
    <t>Fattura n. 16/FE del 26.07.2023</t>
  </si>
  <si>
    <t>Fattura n. 18/FE del 26.10.2023</t>
  </si>
  <si>
    <t>Fattura n. 22/FE del 15.12.2023</t>
  </si>
  <si>
    <t>Fattura n. 21/FE del 15.12.2023</t>
  </si>
  <si>
    <t>Fattura n. 89E del 10.07.2023</t>
  </si>
  <si>
    <t>Fattura n. 90E del 10.07.2023</t>
  </si>
  <si>
    <t>Fattura n. 111E del 10.08.2023</t>
  </si>
  <si>
    <t>Fattura n. 127E del 07.09.2023</t>
  </si>
  <si>
    <t>Fattura n. 167E del 07.11.2023</t>
  </si>
  <si>
    <t>Etichette di riga</t>
  </si>
  <si>
    <t>Totale complessivo</t>
  </si>
  <si>
    <t>Somma di Totale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</si>
</sst>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-410]d\-mm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/>
    <xf numFmtId="0" fontId="0" fillId="2" borderId="0" xfId="0" applyFill="1"/>
    <xf numFmtId="4" fontId="0" fillId="0" borderId="3" xfId="0" applyNumberFormat="1" applyBorder="1"/>
    <xf numFmtId="44" fontId="1" fillId="0" borderId="3" xfId="0" applyNumberFormat="1" applyFont="1" applyBorder="1"/>
    <xf numFmtId="4" fontId="0" fillId="0" borderId="3" xfId="0" applyNumberFormat="1" applyBorder="1" applyAlignment="1">
      <alignment wrapText="1"/>
    </xf>
    <xf numFmtId="164" fontId="0" fillId="0" borderId="0" xfId="0" applyNumberFormat="1" applyAlignment="1">
      <alignment horizontal="center" vertical="center"/>
    </xf>
    <xf numFmtId="14" fontId="0" fillId="0" borderId="3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8" xfId="0" applyNumberFormat="1" applyBorder="1"/>
    <xf numFmtId="14" fontId="0" fillId="0" borderId="7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/>
    <xf numFmtId="4" fontId="2" fillId="0" borderId="12" xfId="0" applyNumberFormat="1" applyFont="1" applyBorder="1"/>
    <xf numFmtId="4" fontId="2" fillId="0" borderId="13" xfId="0" applyNumberFormat="1" applyFont="1" applyBorder="1"/>
    <xf numFmtId="14" fontId="0" fillId="0" borderId="4" xfId="0" applyNumberFormat="1" applyBorder="1" applyAlignment="1">
      <alignment horizontal="center"/>
    </xf>
    <xf numFmtId="44" fontId="1" fillId="0" borderId="5" xfId="0" applyNumberFormat="1" applyFont="1" applyBorder="1"/>
    <xf numFmtId="44" fontId="0" fillId="0" borderId="0" xfId="0" applyNumberFormat="1"/>
    <xf numFmtId="2" fontId="0" fillId="0" borderId="0" xfId="0" applyNumberFormat="1"/>
    <xf numFmtId="14" fontId="0" fillId="0" borderId="0" xfId="0" applyNumberFormat="1" applyAlignment="1">
      <alignment horizontal="center"/>
    </xf>
    <xf numFmtId="14" fontId="0" fillId="0" borderId="14" xfId="0" applyNumberFormat="1" applyBorder="1" applyAlignment="1">
      <alignment horizontal="center"/>
    </xf>
    <xf numFmtId="4" fontId="0" fillId="0" borderId="15" xfId="0" applyNumberFormat="1" applyBorder="1"/>
    <xf numFmtId="44" fontId="1" fillId="0" borderId="15" xfId="0" applyNumberFormat="1" applyFont="1" applyBorder="1"/>
    <xf numFmtId="4" fontId="0" fillId="0" borderId="16" xfId="0" applyNumberFormat="1" applyBorder="1"/>
    <xf numFmtId="44" fontId="0" fillId="0" borderId="5" xfId="0" applyNumberFormat="1" applyBorder="1"/>
    <xf numFmtId="44" fontId="0" fillId="0" borderId="3" xfId="0" applyNumberFormat="1" applyBorder="1"/>
    <xf numFmtId="44" fontId="0" fillId="0" borderId="3" xfId="0" applyNumberFormat="1" applyBorder="1" applyAlignment="1">
      <alignment vertical="center"/>
    </xf>
    <xf numFmtId="44" fontId="0" fillId="0" borderId="15" xfId="0" applyNumberFormat="1" applyBorder="1"/>
    <xf numFmtId="44" fontId="1" fillId="0" borderId="17" xfId="0" applyNumberFormat="1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0" xfId="0" pivotButton="1"/>
    <xf numFmtId="4" fontId="0" fillId="0" borderId="0" xfId="0" applyNumberFormat="1" applyAlignment="1">
      <alignment horizontal="left"/>
    </xf>
  </cellXfs>
  <cellStyles count="1">
    <cellStyle name="Normale" xfId="0" builtinId="0"/>
  </cellStyles>
  <dxfs count="3"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e" refreshedDate="45414.598559143516" createdVersion="8" refreshedVersion="8" minRefreshableVersion="3" recordCount="211" xr:uid="{2FFF277B-32B5-43E9-B110-5280248072DB}">
  <cacheSource type="worksheet">
    <worksheetSource ref="A2:G213" sheet="fondazione"/>
  </cacheSource>
  <cacheFields count="7">
    <cacheField name="Data" numFmtId="14">
      <sharedItems containsSemiMixedTypes="0" containsNonDate="0" containsDate="1" containsString="0" minDate="2023-01-10T00:00:00" maxDate="2023-12-22T00:00:00"/>
    </cacheField>
    <cacheField name="Tipologia missione" numFmtId="0">
      <sharedItems/>
    </cacheField>
    <cacheField name="Vitto" numFmtId="44">
      <sharedItems containsString="0" containsBlank="1" containsNumber="1" minValue="5" maxValue="861.10040000000004"/>
    </cacheField>
    <cacheField name="Viaggio" numFmtId="44">
      <sharedItems containsString="0" containsBlank="1" containsNumber="1" minValue="14.9" maxValue="844.5"/>
    </cacheField>
    <cacheField name="Taxi" numFmtId="44">
      <sharedItems containsString="0" containsBlank="1" containsNumber="1" minValue="6" maxValue="880"/>
    </cacheField>
    <cacheField name="Totale Generale" numFmtId="44">
      <sharedItems containsSemiMixedTypes="0" containsString="0" containsNumber="1" minValue="5" maxValue="1266.9090000000001"/>
    </cacheField>
    <cacheField name="Nominativo" numFmtId="4">
      <sharedItems count="5">
        <s v="Stefano Boeri"/>
        <s v="Carla Morogallo"/>
        <s v="Lorenza Bravetta"/>
        <s v="Marco Sammicheli"/>
        <s v="Caterina Anna Bassol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1">
  <r>
    <d v="2023-01-10T00:00:00"/>
    <s v="Spese taxi per Presidente Boeri"/>
    <m/>
    <m/>
    <n v="15"/>
    <n v="15"/>
    <x v="0"/>
  </r>
  <r>
    <d v="2023-01-12T00:00:00"/>
    <s v="Spese taxi per Presidente Boeri"/>
    <m/>
    <m/>
    <n v="16"/>
    <n v="16"/>
    <x v="0"/>
  </r>
  <r>
    <d v="2023-01-13T00:00:00"/>
    <s v="Volo Milano - Roma per Presidente Stefano Boeri "/>
    <m/>
    <n v="154.53"/>
    <m/>
    <n v="154.53"/>
    <x v="0"/>
  </r>
  <r>
    <d v="2023-01-13T00:00:00"/>
    <s v="Volo Milano - Roma per Direttrice Carla Morogallo"/>
    <m/>
    <n v="154.53"/>
    <m/>
    <n v="154.53"/>
    <x v="1"/>
  </r>
  <r>
    <d v="2023-01-13T00:00:00"/>
    <s v="Volo Roma - Milano per Direttrice Carla Morogallo"/>
    <m/>
    <n v="164.7"/>
    <m/>
    <n v="164.7"/>
    <x v="1"/>
  </r>
  <r>
    <d v="2023-01-16T00:00:00"/>
    <s v="Viaggio in treno Milano - Roma per DG Carla Morogallo"/>
    <m/>
    <n v="112"/>
    <m/>
    <n v="112"/>
    <x v="1"/>
  </r>
  <r>
    <d v="2023-01-17T00:00:00"/>
    <s v="Spese taxi Bravetta (Nota spese)"/>
    <m/>
    <n v="23.6"/>
    <m/>
    <n v="23.6"/>
    <x v="2"/>
  </r>
  <r>
    <d v="2023-01-19T00:00:00"/>
    <s v="Spese taxi per Direttrice Morogallo"/>
    <m/>
    <m/>
    <n v="11.4"/>
    <n v="11.4"/>
    <x v="1"/>
  </r>
  <r>
    <d v="2023-01-24T00:00:00"/>
    <s v="Spese taxi per Direttrice Morogallo"/>
    <m/>
    <m/>
    <n v="14"/>
    <n v="14"/>
    <x v="1"/>
  </r>
  <r>
    <d v="2023-01-24T00:00:00"/>
    <s v="Spese taxi per Direttrice Morogallo"/>
    <m/>
    <m/>
    <n v="11.8"/>
    <n v="11.8"/>
    <x v="1"/>
  </r>
  <r>
    <d v="2023-01-24T00:00:00"/>
    <s v="Acquisto carnet 10 viaggi per curatrice Lorenza Bravetta"/>
    <m/>
    <n v="199"/>
    <m/>
    <n v="199"/>
    <x v="2"/>
  </r>
  <r>
    <d v="2023-01-25T00:00:00"/>
    <s v="Spese taxi per Direttrice Morogallo"/>
    <m/>
    <m/>
    <n v="11"/>
    <n v="11"/>
    <x v="1"/>
  </r>
  <r>
    <d v="2023-01-25T00:00:00"/>
    <s v="Spese taxi per Direttrice Morogallo"/>
    <m/>
    <m/>
    <n v="15"/>
    <n v="15"/>
    <x v="1"/>
  </r>
  <r>
    <d v="2023-01-27T00:00:00"/>
    <s v="Spese taxi per Presidente Boeri"/>
    <m/>
    <m/>
    <n v="16"/>
    <n v="16"/>
    <x v="0"/>
  </r>
  <r>
    <d v="2023-01-27T00:00:00"/>
    <s v="Fattura n. 5 del 27.01.2023"/>
    <n v="213.37800000000001"/>
    <n v="90.28"/>
    <m/>
    <n v="303.65800000000002"/>
    <x v="3"/>
  </r>
  <r>
    <d v="2023-01-30T00:00:00"/>
    <s v="Viaggio in treno Milano - Roma per DG Carla Morogallo"/>
    <m/>
    <n v="95"/>
    <m/>
    <n v="95"/>
    <x v="1"/>
  </r>
  <r>
    <d v="2023-01-31T00:00:00"/>
    <s v="Viaggio in treno Roma-Milano per DG Carla Morogallo"/>
    <m/>
    <n v="119"/>
    <m/>
    <n v="119"/>
    <x v="1"/>
  </r>
  <r>
    <d v="2023-01-31T00:00:00"/>
    <s v="Consegna pranzo per Presidente Boeri "/>
    <n v="43.41"/>
    <m/>
    <m/>
    <n v="43.41"/>
    <x v="0"/>
  </r>
  <r>
    <d v="2023-01-31T00:00:00"/>
    <s v="Spese taxi Bravetta (Nota spese)"/>
    <m/>
    <n v="16.7"/>
    <m/>
    <n v="16.7"/>
    <x v="2"/>
  </r>
  <r>
    <d v="2023-02-01T00:00:00"/>
    <s v="Consumazione Direttrice Morogallo + ospite del 10.01.23"/>
    <n v="34.799999999999997"/>
    <m/>
    <m/>
    <n v="34.799999999999997"/>
    <x v="1"/>
  </r>
  <r>
    <d v="2023-02-01T00:00:00"/>
    <s v="Consumazione per Presidente Boeri 26.01.23"/>
    <n v="169.2"/>
    <m/>
    <m/>
    <n v="169.2"/>
    <x v="0"/>
  </r>
  <r>
    <d v="2023-02-01T00:00:00"/>
    <s v="Pranzo per Presidente Boeri 25.01.23"/>
    <n v="18.399999999999999"/>
    <m/>
    <m/>
    <n v="18.399999999999999"/>
    <x v="0"/>
  </r>
  <r>
    <d v="2023-02-01T00:00:00"/>
    <s v="Pranzo per Presidente Boeri 31.01.23"/>
    <n v="11.2"/>
    <m/>
    <m/>
    <n v="11.2"/>
    <x v="0"/>
  </r>
  <r>
    <d v="2023-02-01T00:00:00"/>
    <s v="Pranzo per Presidente Boeri  19.01.23"/>
    <n v="14.4"/>
    <m/>
    <m/>
    <n v="14.4"/>
    <x v="0"/>
  </r>
  <r>
    <d v="2023-02-01T00:00:00"/>
    <s v="Pranzo per DG e Presidente 10.01.23"/>
    <n v="112"/>
    <m/>
    <m/>
    <n v="112"/>
    <x v="1"/>
  </r>
  <r>
    <d v="2023-02-01T00:00:00"/>
    <s v="Pernottamento a Roma Direttrice Morogallo (31.01.23 - 01.02.23)"/>
    <m/>
    <n v="178.53"/>
    <m/>
    <n v="178.53"/>
    <x v="1"/>
  </r>
  <r>
    <d v="2023-02-01T00:00:00"/>
    <s v="Spese taxi per Direttrice Morogallo"/>
    <m/>
    <m/>
    <n v="12.5"/>
    <n v="12.5"/>
    <x v="1"/>
  </r>
  <r>
    <d v="2023-02-01T00:00:00"/>
    <s v="Spese taxi per Direttrice Morogallo - Roma"/>
    <m/>
    <m/>
    <n v="14.8"/>
    <n v="14.8"/>
    <x v="1"/>
  </r>
  <r>
    <d v="2023-02-01T00:00:00"/>
    <s v="Spese taxi per Direttrice Morogallo"/>
    <m/>
    <m/>
    <n v="28.2"/>
    <n v="28.2"/>
    <x v="1"/>
  </r>
  <r>
    <d v="2023-02-01T00:00:00"/>
    <s v="Spese taxi per Direttrice Morogallo"/>
    <m/>
    <m/>
    <n v="13.1"/>
    <n v="13.1"/>
    <x v="1"/>
  </r>
  <r>
    <d v="2023-02-01T00:00:00"/>
    <s v="Spese taxi per Direttrice Morogallo"/>
    <m/>
    <m/>
    <n v="10"/>
    <n v="10"/>
    <x v="1"/>
  </r>
  <r>
    <d v="2023-02-02T00:00:00"/>
    <s v="Spese taxi per Direttrice Morogallo"/>
    <m/>
    <m/>
    <n v="14"/>
    <n v="14"/>
    <x v="1"/>
  </r>
  <r>
    <d v="2023-02-02T00:00:00"/>
    <s v="Spese taxi per Direttrice Morogallo"/>
    <m/>
    <m/>
    <n v="29.8"/>
    <n v="29.8"/>
    <x v="1"/>
  </r>
  <r>
    <d v="2023-02-07T00:00:00"/>
    <s v="Spese taxi per Direttrice Morogallo"/>
    <m/>
    <m/>
    <n v="21.4"/>
    <n v="21.4"/>
    <x v="1"/>
  </r>
  <r>
    <d v="2023-02-07T00:00:00"/>
    <s v="Spese taxi Bravetta (Nota spese)"/>
    <m/>
    <n v="16.100000000000001"/>
    <m/>
    <n v="16.100000000000001"/>
    <x v="2"/>
  </r>
  <r>
    <d v="2023-02-09T00:00:00"/>
    <s v="Spese taxi Bravetta (Nota spese)"/>
    <m/>
    <n v="38"/>
    <m/>
    <n v="38"/>
    <x v="2"/>
  </r>
  <r>
    <d v="2023-02-22T00:00:00"/>
    <s v="Spese viaggio per appuntamento Archivio Garghetti (Nota spese)"/>
    <m/>
    <n v="52.9"/>
    <m/>
    <n v="52.9"/>
    <x v="2"/>
  </r>
  <r>
    <d v="2023-02-22T00:00:00"/>
    <s v="Pranzo an-icon (Nota spese)"/>
    <n v="46.5"/>
    <m/>
    <m/>
    <n v="46.5"/>
    <x v="2"/>
  </r>
  <r>
    <d v="2023-02-23T00:00:00"/>
    <s v="Voli per Lorenza Bravetta Milano - Londra - Milano il 21 e il 22 marzo 2023 per progetto Juergen Teller"/>
    <m/>
    <n v="86.63"/>
    <m/>
    <n v="86.63"/>
    <x v="2"/>
  </r>
  <r>
    <d v="2023-02-23T00:00:00"/>
    <s v="Viaggio in treno Milano - Roma per Direttrice C. Morogallo (24 febbraio 2023)"/>
    <m/>
    <n v="112"/>
    <m/>
    <n v="112"/>
    <x v="1"/>
  </r>
  <r>
    <d v="2023-02-23T00:00:00"/>
    <s v="Volo Presidente Boeri di ritorno da Roma | Palazzo Chigi IL 24.02.23 "/>
    <m/>
    <n v="115.7"/>
    <m/>
    <n v="115.7"/>
    <x v="0"/>
  </r>
  <r>
    <d v="2023-02-23T00:00:00"/>
    <s v="Volo Direttrice Morogallo di ritorno da Roma | Palazzo Chigi IL 24.02.23 _x000a_"/>
    <m/>
    <n v="176.53"/>
    <m/>
    <n v="176.53"/>
    <x v="1"/>
  </r>
  <r>
    <d v="2023-02-24T00:00:00"/>
    <s v="Pranzo a Roma Direttrice Morogallo e Presidente Boeri"/>
    <n v="93"/>
    <m/>
    <m/>
    <n v="93"/>
    <x v="1"/>
  </r>
  <r>
    <d v="2023-02-24T00:00:00"/>
    <s v="Spese taxi per Direttrice Morogallo"/>
    <m/>
    <m/>
    <n v="13.5"/>
    <n v="13.5"/>
    <x v="1"/>
  </r>
  <r>
    <d v="2023-02-24T00:00:00"/>
    <s v="Spese taxi per Direttrice Morogallo"/>
    <m/>
    <m/>
    <n v="8.5"/>
    <n v="8.5"/>
    <x v="1"/>
  </r>
  <r>
    <d v="2023-02-24T00:00:00"/>
    <s v="Spese taxi per Direttrice Morogallo"/>
    <m/>
    <m/>
    <n v="10.5"/>
    <n v="10.5"/>
    <x v="1"/>
  </r>
  <r>
    <d v="2023-02-24T00:00:00"/>
    <s v="Spese taxi per Direttrice Morogallo"/>
    <m/>
    <m/>
    <n v="49"/>
    <n v="49"/>
    <x v="1"/>
  </r>
  <r>
    <d v="2023-02-24T00:00:00"/>
    <s v="Spese taxi per Direttrice Morogallo"/>
    <m/>
    <m/>
    <n v="14.5"/>
    <n v="14.5"/>
    <x v="1"/>
  </r>
  <r>
    <d v="2023-02-24T00:00:00"/>
    <s v="Spese taxi per Direttrice Morogallo"/>
    <m/>
    <m/>
    <n v="14"/>
    <n v="14"/>
    <x v="1"/>
  </r>
  <r>
    <d v="2023-02-24T00:00:00"/>
    <s v="Spese taxi per Presidente Boeri"/>
    <m/>
    <m/>
    <n v="51.4"/>
    <n v="51.4"/>
    <x v="0"/>
  </r>
  <r>
    <d v="2023-02-24T00:00:00"/>
    <s v="Spese taxi per Presidente Boeri"/>
    <m/>
    <m/>
    <n v="11"/>
    <n v="11"/>
    <x v="0"/>
  </r>
  <r>
    <d v="2023-02-28T00:00:00"/>
    <s v="Consumazione Presidente 15.02.23"/>
    <n v="22.4"/>
    <m/>
    <m/>
    <n v="22.4"/>
    <x v="0"/>
  </r>
  <r>
    <d v="2023-02-28T00:00:00"/>
    <s v="Pranzo Direttrice Morogallo con revisori 14.02.23"/>
    <n v="62.8"/>
    <m/>
    <m/>
    <n v="62.8"/>
    <x v="1"/>
  </r>
  <r>
    <d v="2023-02-28T00:00:00"/>
    <s v="Consumazione Presidente 09.02.23"/>
    <n v="28.8"/>
    <m/>
    <m/>
    <n v="28.8"/>
    <x v="0"/>
  </r>
  <r>
    <d v="2023-02-28T00:00:00"/>
    <s v="Pranzo Presidente 15.02.23"/>
    <n v="37.99"/>
    <m/>
    <m/>
    <n v="37.99"/>
    <x v="0"/>
  </r>
  <r>
    <d v="2023-02-28T00:00:00"/>
    <s v="Consumazione Presidente 21.02.23"/>
    <n v="8.41"/>
    <m/>
    <m/>
    <n v="8.41"/>
    <x v="0"/>
  </r>
  <r>
    <d v="2023-02-28T00:00:00"/>
    <s v="Pranzo per Presidente Boeri "/>
    <n v="23.58"/>
    <m/>
    <m/>
    <n v="23.58"/>
    <x v="0"/>
  </r>
  <r>
    <d v="2023-02-28T00:00:00"/>
    <s v="Acquisto carnet 10 viaggi per curatrice Lorenza Bravetta"/>
    <m/>
    <n v="199"/>
    <m/>
    <n v="199"/>
    <x v="2"/>
  </r>
  <r>
    <d v="2023-02-28T00:00:00"/>
    <s v="Fattura n. 15 del 28.02.2023"/>
    <n v="247.172"/>
    <n v="243.82919999999999"/>
    <n v="183.36600000000001"/>
    <n v="674.36720000000003"/>
    <x v="3"/>
  </r>
  <r>
    <d v="2023-03-01T00:00:00"/>
    <s v="Spese taxi per Presidente Boeri"/>
    <m/>
    <m/>
    <n v="13"/>
    <n v="13"/>
    <x v="0"/>
  </r>
  <r>
    <d v="2023-03-02T00:00:00"/>
    <s v="Spese taxi per Presidente Boeri"/>
    <m/>
    <m/>
    <n v="27"/>
    <n v="27"/>
    <x v="0"/>
  </r>
  <r>
    <d v="2023-03-02T00:00:00"/>
    <s v="Spese taxi per Presidente Boeri"/>
    <m/>
    <m/>
    <n v="24"/>
    <n v="24"/>
    <x v="0"/>
  </r>
  <r>
    <d v="2023-03-03T00:00:00"/>
    <s v="Acquisto carnet 10 viaggi per curatrice Lorenza Bravetta"/>
    <m/>
    <n v="199"/>
    <m/>
    <n v="199"/>
    <x v="2"/>
  </r>
  <r>
    <d v="2023-03-03T00:00:00"/>
    <s v="Treno Milano - Firenze- Milano per Marco Sammicheli (18 marzo 2023)"/>
    <m/>
    <n v="94"/>
    <m/>
    <n v="94"/>
    <x v="3"/>
  </r>
  <r>
    <d v="2023-03-06T00:00:00"/>
    <s v="Spese taxi per Direttrice Morogallo"/>
    <m/>
    <m/>
    <n v="15.1"/>
    <n v="15.1"/>
    <x v="1"/>
  </r>
  <r>
    <d v="2023-03-07T00:00:00"/>
    <s v="Voli Carla Morogallo Milano - Roma - Milano l'8 marzo 2023 (incontro al Quirinale per le celebrazioni della Festa delle Donna)"/>
    <m/>
    <n v="437.27"/>
    <m/>
    <n v="437.27"/>
    <x v="1"/>
  </r>
  <r>
    <d v="2023-03-07T00:00:00"/>
    <s v="Pranzo con Paola Di Bello (Nota spese)"/>
    <n v="12.32"/>
    <m/>
    <m/>
    <n v="12.32"/>
    <x v="2"/>
  </r>
  <r>
    <d v="2023-03-08T00:00:00"/>
    <s v="Pranzo Direttrice Morogallo a Roma in occasione dell'incontro al Quirinale dell'8 marzo 2023"/>
    <n v="23"/>
    <m/>
    <m/>
    <n v="23"/>
    <x v="1"/>
  </r>
  <r>
    <d v="2023-03-08T00:00:00"/>
    <s v="Spese taxi per Direttrice Morogallo"/>
    <m/>
    <m/>
    <n v="15"/>
    <n v="15"/>
    <x v="1"/>
  </r>
  <r>
    <d v="2023-03-08T00:00:00"/>
    <s v="Spese taxi per Direttrice Morogallo"/>
    <m/>
    <m/>
    <n v="21.7"/>
    <n v="21.7"/>
    <x v="1"/>
  </r>
  <r>
    <d v="2023-03-08T00:00:00"/>
    <s v="Spese taxi per Direttrice Morogallo"/>
    <m/>
    <m/>
    <n v="60"/>
    <n v="60"/>
    <x v="1"/>
  </r>
  <r>
    <d v="2023-03-08T00:00:00"/>
    <s v="NCC utilizzato dala Direttrice a Roma (Aeroporto-Quirinale e ritorno) per recarsi alle celebrazioni della Festa della Donna"/>
    <m/>
    <m/>
    <n v="60.01"/>
    <n v="60.01"/>
    <x v="1"/>
  </r>
  <r>
    <d v="2023-03-15T00:00:00"/>
    <s v="Spese taxi per Direttrice Morogallo"/>
    <m/>
    <m/>
    <n v="12.1"/>
    <n v="12.1"/>
    <x v="1"/>
  </r>
  <r>
    <d v="2023-03-15T00:00:00"/>
    <s v="Spese taxi per Direttrice Morogallo"/>
    <m/>
    <m/>
    <n v="19.8"/>
    <n v="19.8"/>
    <x v="1"/>
  </r>
  <r>
    <d v="2023-03-15T00:00:00"/>
    <s v="Spese taxi per Direttrice Morogallo"/>
    <m/>
    <m/>
    <n v="24.4"/>
    <n v="24.4"/>
    <x v="1"/>
  </r>
  <r>
    <d v="2023-03-15T00:00:00"/>
    <s v="Pranzo gallerista Teller (Nota spese)"/>
    <n v="32.200000000000003"/>
    <m/>
    <m/>
    <n v="32.200000000000003"/>
    <x v="2"/>
  </r>
  <r>
    <d v="2023-03-21T00:00:00"/>
    <s v="Appuntamento Londra Teller (Nota spese)"/>
    <n v="74.84"/>
    <n v="83.8"/>
    <m/>
    <n v="158.63999999999999"/>
    <x v="2"/>
  </r>
  <r>
    <d v="2023-03-22T00:00:00"/>
    <s v="Spese taxi per Direttrice Morogallo"/>
    <m/>
    <m/>
    <n v="16"/>
    <n v="16"/>
    <x v="1"/>
  </r>
  <r>
    <d v="2023-03-23T00:00:00"/>
    <s v="Spese taxi per Direttrice Morogallo"/>
    <m/>
    <m/>
    <n v="16.5"/>
    <n v="16.5"/>
    <x v="1"/>
  </r>
  <r>
    <d v="2023-03-24T00:00:00"/>
    <s v="Pranzo ICCO (Nota spese)"/>
    <m/>
    <n v="89.9"/>
    <m/>
    <n v="89.9"/>
    <x v="2"/>
  </r>
  <r>
    <d v="2023-03-25T00:00:00"/>
    <s v="Spese taxi per Direttrice Morogallo"/>
    <m/>
    <m/>
    <n v="16"/>
    <n v="16"/>
    <x v="1"/>
  </r>
  <r>
    <d v="2023-03-25T00:00:00"/>
    <s v="Spese taxi per Presidente Boeri"/>
    <m/>
    <m/>
    <n v="15"/>
    <n v="15"/>
    <x v="0"/>
  </r>
  <r>
    <d v="2023-03-27T00:00:00"/>
    <s v="Spese taxi per Presidente Boeri"/>
    <m/>
    <m/>
    <n v="13"/>
    <n v="13"/>
    <x v="0"/>
  </r>
  <r>
    <d v="2023-03-28T00:00:00"/>
    <s v="Spese taxi per Presidente Boeri"/>
    <m/>
    <m/>
    <n v="62.6"/>
    <n v="62.6"/>
    <x v="0"/>
  </r>
  <r>
    <d v="2023-03-28T00:00:00"/>
    <s v="Spese taxi per Presidente Boeri"/>
    <m/>
    <m/>
    <n v="19"/>
    <n v="19"/>
    <x v="0"/>
  </r>
  <r>
    <d v="2023-03-31T00:00:00"/>
    <s v="Pranzo per Presidente Boeri "/>
    <n v="7.81"/>
    <m/>
    <m/>
    <n v="7.81"/>
    <x v="0"/>
  </r>
  <r>
    <d v="2023-03-31T00:00:00"/>
    <s v="Pranzo per Presidente Boeri "/>
    <n v="197.01"/>
    <m/>
    <m/>
    <n v="197.01"/>
    <x v="0"/>
  </r>
  <r>
    <d v="2023-03-31T00:00:00"/>
    <s v="Consumazioni presso Triennale Cafè del Presidente Boeri ed ospiti - Marzo 2023"/>
    <n v="424.04"/>
    <m/>
    <m/>
    <n v="424.04"/>
    <x v="0"/>
  </r>
  <r>
    <d v="2023-03-31T00:00:00"/>
    <s v="Fattura n. 21 del 31.03.2023"/>
    <n v="249.12400000000002"/>
    <m/>
    <n v="47.58"/>
    <n v="296.70400000000001"/>
    <x v="3"/>
  </r>
  <r>
    <d v="2023-04-01T00:00:00"/>
    <s v="Spese taxi per Direttrice Morogallo"/>
    <m/>
    <m/>
    <n v="13.5"/>
    <n v="13.5"/>
    <x v="1"/>
  </r>
  <r>
    <d v="2023-04-01T00:00:00"/>
    <s v="Spese taxi per Direttrice Morogallo"/>
    <m/>
    <m/>
    <n v="9.6"/>
    <n v="9.6"/>
    <x v="1"/>
  </r>
  <r>
    <d v="2023-04-01T00:00:00"/>
    <s v="Spese taxi per Direttrice Morogallo"/>
    <m/>
    <m/>
    <n v="6"/>
    <n v="6"/>
    <x v="1"/>
  </r>
  <r>
    <d v="2023-04-01T00:00:00"/>
    <s v="Spese taxi per Presidente Boeri"/>
    <m/>
    <m/>
    <n v="14"/>
    <n v="14"/>
    <x v="0"/>
  </r>
  <r>
    <d v="2023-04-02T00:00:00"/>
    <s v="Spese taxi per Direttrice Morogallo"/>
    <m/>
    <m/>
    <n v="24.2"/>
    <n v="24.2"/>
    <x v="1"/>
  </r>
  <r>
    <d v="2023-04-12T00:00:00"/>
    <s v="Acquisto carnet 10 viaggi per curatrice Lorenza Bravetta"/>
    <m/>
    <n v="199"/>
    <m/>
    <n v="199"/>
    <x v="2"/>
  </r>
  <r>
    <d v="2023-04-14T00:00:00"/>
    <s v="Spese taxi per Presidente Boeri"/>
    <m/>
    <m/>
    <n v="12.6"/>
    <n v="12.6"/>
    <x v="0"/>
  </r>
  <r>
    <d v="2023-04-14T00:00:00"/>
    <s v="Spese taxi per Direttrice Morogallo"/>
    <m/>
    <m/>
    <n v="10"/>
    <n v="10"/>
    <x v="1"/>
  </r>
  <r>
    <d v="2023-04-14T00:00:00"/>
    <s v="Treno Italo per riunione Castella (Nota spese)"/>
    <m/>
    <n v="38"/>
    <m/>
    <n v="38"/>
    <x v="2"/>
  </r>
  <r>
    <d v="2023-04-17T00:00:00"/>
    <s v="Spese taxi per Presidente Boeri"/>
    <m/>
    <m/>
    <n v="16.5"/>
    <n v="16.5"/>
    <x v="0"/>
  </r>
  <r>
    <d v="2023-04-17T00:00:00"/>
    <s v="Spese taxi per Direttrice Morogallo"/>
    <m/>
    <m/>
    <n v="12.5"/>
    <n v="12.5"/>
    <x v="1"/>
  </r>
  <r>
    <d v="2023-04-18T00:00:00"/>
    <s v="Pernottamento a Londra Lorenza Bravetta per progetto Juergen Teller"/>
    <m/>
    <n v="190.6"/>
    <m/>
    <n v="190.6"/>
    <x v="2"/>
  </r>
  <r>
    <d v="2023-04-20T00:00:00"/>
    <s v="Pernottamento a Roma per Presidente Boeri il 20 aprile 2023"/>
    <m/>
    <n v="589"/>
    <m/>
    <n v="589"/>
    <x v="0"/>
  </r>
  <r>
    <d v="2023-04-28T00:00:00"/>
    <s v="Fattura n. 27 del 28.04.2023"/>
    <n v="159.28319999999999"/>
    <m/>
    <n v="41.845999999999997"/>
    <n v="201.1292"/>
    <x v="3"/>
  </r>
  <r>
    <d v="2023-04-30T00:00:00"/>
    <s v="Consumazioni presso Triennale Cafè del Presidente Boeri ed ospiti - Aprile 2023"/>
    <n v="484.97"/>
    <m/>
    <m/>
    <n v="484.97"/>
    <x v="0"/>
  </r>
  <r>
    <d v="2023-04-30T00:00:00"/>
    <s v="Treno per Premio Ghirri (Nota spese)"/>
    <m/>
    <n v="153"/>
    <m/>
    <n v="153"/>
    <x v="2"/>
  </r>
  <r>
    <d v="2023-05-10T00:00:00"/>
    <s v="Spese taxi per Direttrice Morogallo"/>
    <m/>
    <m/>
    <n v="14"/>
    <n v="14"/>
    <x v="1"/>
  </r>
  <r>
    <d v="2023-05-10T00:00:00"/>
    <s v="Acquisto carnet 10 viaggi per curatrice Lorenza Bravetta"/>
    <m/>
    <n v="199"/>
    <m/>
    <n v="199"/>
    <x v="2"/>
  </r>
  <r>
    <d v="2023-05-10T00:00:00"/>
    <s v="Pranzo per allestimento mostra (Nota spese)"/>
    <n v="52.16"/>
    <m/>
    <m/>
    <n v="52.16"/>
    <x v="2"/>
  </r>
  <r>
    <d v="2023-05-12T00:00:00"/>
    <s v="Pranzo per allestimento mostra (Nota spese)"/>
    <n v="26.64"/>
    <m/>
    <m/>
    <n v="26.64"/>
    <x v="2"/>
  </r>
  <r>
    <d v="2023-05-15T00:00:00"/>
    <s v="Cena curatori per preview (Nota spese)"/>
    <n v="168"/>
    <m/>
    <m/>
    <n v="168"/>
    <x v="2"/>
  </r>
  <r>
    <d v="2023-05-16T00:00:00"/>
    <s v="Tassa soggiorno (Nota spese)"/>
    <n v="5"/>
    <m/>
    <m/>
    <n v="5"/>
    <x v="2"/>
  </r>
  <r>
    <d v="2023-05-17T00:00:00"/>
    <s v="Biglietti treno Milano - Roma - Milano per Direttrice Carla Morogallo"/>
    <m/>
    <n v="139"/>
    <m/>
    <n v="139"/>
    <x v="1"/>
  </r>
  <r>
    <d v="2023-05-19T00:00:00"/>
    <s v="Pernottamento presidente Boeri a Venezia 17 e 18 maggio"/>
    <m/>
    <n v="844.5"/>
    <m/>
    <n v="844.5"/>
    <x v="0"/>
  </r>
  <r>
    <d v="2023-05-22T00:00:00"/>
    <s v="Cena Presidente Boeri e curatori "/>
    <n v="690"/>
    <m/>
    <m/>
    <n v="690"/>
    <x v="0"/>
  </r>
  <r>
    <d v="2023-05-23T00:00:00"/>
    <s v="Viaggio volo a/r per la Grecia per il Presidente Boeri"/>
    <m/>
    <n v="427.46"/>
    <m/>
    <n v="427.46"/>
    <x v="0"/>
  </r>
  <r>
    <d v="2023-05-23T00:00:00"/>
    <s v="Biglietti treno per Bassoli Milano - Torino"/>
    <m/>
    <n v="73.81"/>
    <m/>
    <n v="73.81"/>
    <x v="4"/>
  </r>
  <r>
    <d v="2023-05-23T00:00:00"/>
    <s v="Biglietti treno per Direttrice Morogallo Milano - Torino"/>
    <m/>
    <n v="73.81"/>
    <m/>
    <n v="73.81"/>
    <x v="1"/>
  </r>
  <r>
    <d v="2023-05-25T00:00:00"/>
    <s v="Cena in Grecia Pres. Stefano Boeri (24-25 Maggio 2023)"/>
    <n v="140"/>
    <m/>
    <m/>
    <n v="140"/>
    <x v="0"/>
  </r>
  <r>
    <d v="2023-05-25T00:00:00"/>
    <s v="Pernottamento in Grecia Pres. Stefano Boeri (24-25 Maggio 2023)"/>
    <m/>
    <n v="541.5"/>
    <m/>
    <n v="541.5"/>
    <x v="0"/>
  </r>
  <r>
    <d v="2023-05-25T00:00:00"/>
    <s v="Biglietti treno per Bassoli Torino - Milano"/>
    <m/>
    <n v="46"/>
    <m/>
    <n v="46"/>
    <x v="4"/>
  </r>
  <r>
    <d v="2023-05-25T00:00:00"/>
    <s v="Biglietti treno per Direttrice Morogallo Torino - Milano"/>
    <m/>
    <n v="46"/>
    <m/>
    <n v="46"/>
    <x v="1"/>
  </r>
  <r>
    <d v="2023-05-29T00:00:00"/>
    <s v="Pranzo ad Atene Presidente Boeri"/>
    <n v="25"/>
    <m/>
    <m/>
    <n v="25"/>
    <x v="0"/>
  </r>
  <r>
    <d v="2023-05-29T00:00:00"/>
    <s v="Driver per Presidente Boeri A\R aeroporto - casa per viaggio in Grecia"/>
    <m/>
    <m/>
    <n v="286"/>
    <n v="286"/>
    <x v="0"/>
  </r>
  <r>
    <d v="2023-05-30T00:00:00"/>
    <s v="Fattura n. 32 del 30.05.2023"/>
    <n v="245.1712"/>
    <m/>
    <m/>
    <n v="245.1712"/>
    <x v="3"/>
  </r>
  <r>
    <d v="2023-05-31T00:00:00"/>
    <s v="Consumazioni presso Triennale Cafè del Presidente Boeri ed ospiti - Maggio 2023"/>
    <n v="74.98"/>
    <m/>
    <m/>
    <n v="74.98"/>
    <x v="0"/>
  </r>
  <r>
    <d v="2023-06-07T00:00:00"/>
    <s v="Spese taxi per Presidente Boeri"/>
    <m/>
    <m/>
    <n v="18"/>
    <n v="18"/>
    <x v="0"/>
  </r>
  <r>
    <d v="2023-06-14T00:00:00"/>
    <s v="Cena del Presidente Boeri con Barbara Radice"/>
    <n v="135"/>
    <m/>
    <m/>
    <n v="135"/>
    <x v="0"/>
  </r>
  <r>
    <d v="2023-06-20T00:00:00"/>
    <s v="Treno dopo cena Fondation Cartier (Nota spese)"/>
    <m/>
    <n v="61.3"/>
    <m/>
    <n v="61.3"/>
    <x v="2"/>
  </r>
  <r>
    <d v="2023-06-21T00:00:00"/>
    <s v="Treno Milano-Roma A/R 22-23 giugno 2023 per Direttrice Carla Morogallo"/>
    <m/>
    <n v="224"/>
    <m/>
    <n v="224"/>
    <x v="1"/>
  </r>
  <r>
    <d v="2023-06-22T00:00:00"/>
    <s v="Spese taxi per Direttrice Morogallo"/>
    <m/>
    <m/>
    <n v="9"/>
    <n v="9"/>
    <x v="1"/>
  </r>
  <r>
    <d v="2023-06-23T00:00:00"/>
    <s v="Pernottamento a Roma del Direttrice Morogallo il giorno 22 - 23 giugno"/>
    <m/>
    <n v="268"/>
    <m/>
    <n v="268"/>
    <x v="1"/>
  </r>
  <r>
    <d v="2023-06-23T00:00:00"/>
    <s v="Spese taxi per Presidente Boeri"/>
    <m/>
    <m/>
    <n v="7"/>
    <n v="7"/>
    <x v="0"/>
  </r>
  <r>
    <d v="2023-06-23T00:00:00"/>
    <s v="Spese taxi per Direttrice Morogallo"/>
    <m/>
    <m/>
    <n v="11.8"/>
    <n v="11.8"/>
    <x v="1"/>
  </r>
  <r>
    <d v="2023-06-23T00:00:00"/>
    <s v="Spese taxi per Direttrice Morogallo"/>
    <m/>
    <m/>
    <n v="12"/>
    <n v="12"/>
    <x v="1"/>
  </r>
  <r>
    <d v="2023-06-25T00:00:00"/>
    <s v="Cena Presidente Boeri"/>
    <n v="86.7"/>
    <m/>
    <m/>
    <n v="86.7"/>
    <x v="0"/>
  </r>
  <r>
    <d v="2023-06-27T00:00:00"/>
    <s v="Acquisto carnet 10 viaggi per curatrice Lorenza Bravetta"/>
    <m/>
    <n v="199"/>
    <m/>
    <n v="199"/>
    <x v="2"/>
  </r>
  <r>
    <d v="2023-06-30T00:00:00"/>
    <s v="Consegna pranzo per Presidente Boeri "/>
    <n v="10.02"/>
    <m/>
    <m/>
    <n v="10.02"/>
    <x v="0"/>
  </r>
  <r>
    <d v="2023-06-30T00:00:00"/>
    <s v="Consumazioni presso Triennale Cafè del Presidente Boeri ed ospiti - Giugno 2023"/>
    <n v="124.5"/>
    <m/>
    <m/>
    <n v="124.5"/>
    <x v="0"/>
  </r>
  <r>
    <d v="2023-07-03T00:00:00"/>
    <s v="Fattura n. 39 del 03.07.2023"/>
    <n v="254.19920000000002"/>
    <m/>
    <n v="15.372"/>
    <n v="269.57120000000003"/>
    <x v="3"/>
  </r>
  <r>
    <d v="2023-07-05T00:00:00"/>
    <s v="Spese taxi per Presidente Boeri"/>
    <m/>
    <m/>
    <n v="21"/>
    <n v="21"/>
    <x v="0"/>
  </r>
  <r>
    <d v="2023-07-05T00:00:00"/>
    <s v="Spese taxi per Presidente Boeri"/>
    <m/>
    <m/>
    <n v="15.7"/>
    <n v="15.7"/>
    <x v="0"/>
  </r>
  <r>
    <d v="2023-07-06T00:00:00"/>
    <s v="Spese taxi per Presidente Boeri"/>
    <m/>
    <m/>
    <n v="15"/>
    <n v="15"/>
    <x v="0"/>
  </r>
  <r>
    <d v="2023-07-06T00:00:00"/>
    <s v="Spese taxi per Presidente Boeri"/>
    <m/>
    <m/>
    <n v="26.9"/>
    <n v="26.9"/>
    <x v="0"/>
  </r>
  <r>
    <d v="2023-07-07T00:00:00"/>
    <s v="Viaggio ad Arles (Nota spese)"/>
    <n v="50"/>
    <n v="31.8"/>
    <m/>
    <n v="81.8"/>
    <x v="2"/>
  </r>
  <r>
    <d v="2023-07-10T00:00:00"/>
    <s v="Fattura n. 89E del 10.07.2023"/>
    <n v="353.8"/>
    <n v="658.27539999999999"/>
    <m/>
    <n v="1012.0753999999999"/>
    <x v="0"/>
  </r>
  <r>
    <d v="2023-07-10T00:00:00"/>
    <s v="Fattura n. 90E del 10.07.2023"/>
    <n v="449.57"/>
    <n v="380.33499999999998"/>
    <m/>
    <n v="829.90499999999997"/>
    <x v="0"/>
  </r>
  <r>
    <d v="2023-07-13T00:00:00"/>
    <s v="Spese taxi per Presidente Boeri"/>
    <m/>
    <m/>
    <n v="22.5"/>
    <n v="22.5"/>
    <x v="0"/>
  </r>
  <r>
    <d v="2023-07-13T00:00:00"/>
    <s v="Spese taxi per Presidente Boeri"/>
    <m/>
    <m/>
    <n v="15"/>
    <n v="15"/>
    <x v="0"/>
  </r>
  <r>
    <d v="2023-07-14T00:00:00"/>
    <s v="Cena per Presidente Boeri, Bassoli  e 2 ospiti"/>
    <n v="567"/>
    <m/>
    <m/>
    <n v="567"/>
    <x v="0"/>
  </r>
  <r>
    <d v="2023-07-19T00:00:00"/>
    <s v="Spese taxi per Presidente Boeri"/>
    <m/>
    <m/>
    <n v="12"/>
    <n v="12"/>
    <x v="0"/>
  </r>
  <r>
    <d v="2023-07-19T00:00:00"/>
    <s v="Spese taxi per Presidente Boeri"/>
    <m/>
    <m/>
    <n v="12"/>
    <n v="12"/>
    <x v="0"/>
  </r>
  <r>
    <d v="2023-07-20T00:00:00"/>
    <s v="Spese taxi per Presidente Boeri"/>
    <m/>
    <m/>
    <n v="12"/>
    <n v="12"/>
    <x v="0"/>
  </r>
  <r>
    <d v="2023-07-20T00:00:00"/>
    <s v="Spese taxi per Presidente Boeri"/>
    <m/>
    <m/>
    <n v="11"/>
    <n v="11"/>
    <x v="0"/>
  </r>
  <r>
    <d v="2023-07-21T00:00:00"/>
    <s v="Spese taxi per Presidente Boeri"/>
    <m/>
    <m/>
    <n v="19"/>
    <n v="19"/>
    <x v="0"/>
  </r>
  <r>
    <d v="2023-07-24T00:00:00"/>
    <s v="Volo A/R Torino - Palermo per Bravetta"/>
    <m/>
    <n v="352.85"/>
    <m/>
    <n v="352.85"/>
    <x v="2"/>
  </r>
  <r>
    <d v="2023-07-26T00:00:00"/>
    <s v="Fattura n. 14/FE del 26.07.2023"/>
    <m/>
    <n v="216.99"/>
    <m/>
    <n v="216.99"/>
    <x v="4"/>
  </r>
  <r>
    <d v="2023-07-26T00:00:00"/>
    <s v="Fattura n. 16/FE del 26.07.2023"/>
    <n v="265.72000000000003"/>
    <n v="121.47199999999999"/>
    <m/>
    <n v="387.19200000000001"/>
    <x v="4"/>
  </r>
  <r>
    <d v="2023-07-27T00:00:00"/>
    <s v="Spese taxi per Direttrice Morogallo"/>
    <m/>
    <m/>
    <n v="9.6999999999999993"/>
    <n v="9.6999999999999993"/>
    <x v="1"/>
  </r>
  <r>
    <d v="2023-07-27T00:00:00"/>
    <s v="Spese taxi per Direttrice Morogallo"/>
    <m/>
    <m/>
    <n v="13.5"/>
    <n v="13.5"/>
    <x v="1"/>
  </r>
  <r>
    <d v="2023-07-28T00:00:00"/>
    <s v="Trasferta Gibellina (Nota spese)"/>
    <n v="7.5"/>
    <n v="14.9"/>
    <m/>
    <n v="22.4"/>
    <x v="2"/>
  </r>
  <r>
    <d v="2023-07-28T00:00:00"/>
    <s v="Fattura n. 45 del 28.07.2023"/>
    <n v="191.07640000000001"/>
    <m/>
    <n v="15.981999999999999"/>
    <n v="207.05840000000001"/>
    <x v="3"/>
  </r>
  <r>
    <d v="2023-07-31T00:00:00"/>
    <s v="Consumazioni presso Triennale Cafè del Presidente Boeri ed ospiti - Luglio 2023"/>
    <n v="96.09"/>
    <m/>
    <m/>
    <n v="96.09"/>
    <x v="0"/>
  </r>
  <r>
    <d v="2023-08-10T00:00:00"/>
    <s v="Fattura n. 111E del 10.08.2023"/>
    <n v="861.10040000000004"/>
    <n v="405.80860000000001"/>
    <m/>
    <n v="1266.9090000000001"/>
    <x v="0"/>
  </r>
  <r>
    <d v="2023-08-28T00:00:00"/>
    <s v="Trasferta Kiton - Vaggio A/R Milano- Napoli il 4 e 5 settembre per Direttrice Morogallo"/>
    <m/>
    <n v="129.69999999999999"/>
    <m/>
    <n v="129.69999999999999"/>
    <x v="1"/>
  </r>
  <r>
    <d v="2023-08-28T00:00:00"/>
    <s v="Trasferta Kiton - Vaggio A/R Milano- Napoli il 4 e 5 settembre per M. Sammicheli"/>
    <m/>
    <n v="129.69999999999999"/>
    <m/>
    <n v="129.69999999999999"/>
    <x v="3"/>
  </r>
  <r>
    <d v="2023-09-05T00:00:00"/>
    <s v="Pernottamento a Napoli per Sammicheli"/>
    <m/>
    <n v="139"/>
    <m/>
    <n v="139"/>
    <x v="3"/>
  </r>
  <r>
    <d v="2023-09-05T00:00:00"/>
    <s v="Pernottamento a Napoli per Morogallo"/>
    <m/>
    <n v="149"/>
    <m/>
    <n v="149"/>
    <x v="1"/>
  </r>
  <r>
    <d v="2023-09-05T00:00:00"/>
    <s v="Voli Milano - Copenaghen A/R trasferta AAD (M. Sammicheli)"/>
    <m/>
    <n v="469.75"/>
    <m/>
    <n v="469.75"/>
    <x v="3"/>
  </r>
  <r>
    <d v="2023-09-06T00:00:00"/>
    <s v="Acquisto carnet 10 viaggi per curatrice Lorenza Bravetta"/>
    <m/>
    <n v="199"/>
    <m/>
    <n v="199"/>
    <x v="2"/>
  </r>
  <r>
    <d v="2023-09-07T00:00:00"/>
    <s v="Fattura n. 127E del 07.09.2023"/>
    <m/>
    <n v="522.16"/>
    <m/>
    <n v="522.16"/>
    <x v="0"/>
  </r>
  <r>
    <d v="2023-09-10T00:00:00"/>
    <s v="Spese taxi per Presidente Boeri"/>
    <m/>
    <m/>
    <n v="17"/>
    <n v="17"/>
    <x v="0"/>
  </r>
  <r>
    <d v="2023-09-10T00:00:00"/>
    <s v="Spese taxi per Presidente Boeri"/>
    <m/>
    <m/>
    <n v="19"/>
    <n v="19"/>
    <x v="0"/>
  </r>
  <r>
    <d v="2023-09-12T00:00:00"/>
    <s v="Trasferta Londra Teller (Nota spese)"/>
    <n v="41.05"/>
    <n v="142.49"/>
    <m/>
    <n v="183.54000000000002"/>
    <x v="2"/>
  </r>
  <r>
    <d v="2023-09-13T00:00:00"/>
    <s v="Spese taxi per Presidente Boeri"/>
    <m/>
    <m/>
    <n v="42"/>
    <n v="42"/>
    <x v="0"/>
  </r>
  <r>
    <d v="2023-09-13T00:00:00"/>
    <s v="Spese taxi per Presidente Boeri"/>
    <m/>
    <m/>
    <n v="22.9"/>
    <n v="22.9"/>
    <x v="0"/>
  </r>
  <r>
    <d v="2023-09-15T00:00:00"/>
    <s v="Colazione per Presidente Boeri ed ospite"/>
    <n v="14"/>
    <m/>
    <m/>
    <n v="14"/>
    <x v="0"/>
  </r>
  <r>
    <d v="2023-09-17T00:00:00"/>
    <s v="Pernottamento in Moldavia per Presidente Boeri"/>
    <m/>
    <n v="193.7"/>
    <m/>
    <n v="193.7"/>
    <x v="0"/>
  </r>
  <r>
    <d v="2023-09-23T00:00:00"/>
    <s v="Spese taxi per Presidente Boeri"/>
    <m/>
    <m/>
    <n v="26"/>
    <n v="26"/>
    <x v="0"/>
  </r>
  <r>
    <d v="2023-09-25T00:00:00"/>
    <s v="Transfer da Milano a Parma aeroporto e da Venezia aeroporto a Milano per Presidente Boeri"/>
    <m/>
    <m/>
    <n v="880"/>
    <n v="880"/>
    <x v="0"/>
  </r>
  <r>
    <d v="2023-09-26T00:00:00"/>
    <s v="Spese taxi per Presidente Boeri"/>
    <m/>
    <m/>
    <n v="22.4"/>
    <n v="22.4"/>
    <x v="0"/>
  </r>
  <r>
    <d v="2023-09-30T00:00:00"/>
    <s v="Consumazioni presso Triennale Cafè del Presidente Boeri ed ospiti - Settembre 2023"/>
    <n v="21.44"/>
    <m/>
    <m/>
    <n v="21.44"/>
    <x v="0"/>
  </r>
  <r>
    <d v="2023-09-30T00:00:00"/>
    <s v="Pernottamento a Copenhagen per Presidente Boeri il 28-30 settembre"/>
    <m/>
    <n v="606.13"/>
    <m/>
    <n v="606.13"/>
    <x v="0"/>
  </r>
  <r>
    <d v="2023-10-01T00:00:00"/>
    <s v="Fattura n. 53 del 01.10.2023"/>
    <n v="173.14240000000001"/>
    <m/>
    <m/>
    <n v="173.14240000000001"/>
    <x v="3"/>
  </r>
  <r>
    <d v="2023-10-06T00:00:00"/>
    <s v="Biglietto treno A/R Milano - Napoli per Direttrice Morogallo"/>
    <m/>
    <n v="290"/>
    <m/>
    <n v="290"/>
    <x v="1"/>
  </r>
  <r>
    <d v="2023-10-09T00:00:00"/>
    <s v="Pranzo per Esposizione Internazionale Boeri"/>
    <n v="50.8"/>
    <m/>
    <m/>
    <n v="50.8"/>
    <x v="0"/>
  </r>
  <r>
    <d v="2023-10-12T00:00:00"/>
    <s v="Acquisto carnet 10 viaggi per curatrice Lorenza Bravetta"/>
    <m/>
    <n v="199"/>
    <m/>
    <n v="199"/>
    <x v="2"/>
  </r>
  <r>
    <d v="2023-10-17T00:00:00"/>
    <s v="Consegna pranzo per Direttrice Morogallo"/>
    <n v="12"/>
    <m/>
    <m/>
    <n v="12"/>
    <x v="1"/>
  </r>
  <r>
    <d v="2023-10-19T00:00:00"/>
    <s v="Spese taxi per Direttrice Morogallo - Ravello Lab"/>
    <m/>
    <m/>
    <n v="29.5"/>
    <n v="29.5"/>
    <x v="1"/>
  </r>
  <r>
    <d v="2023-10-23T00:00:00"/>
    <s v="Spese taxi per Presidente Boeri"/>
    <m/>
    <m/>
    <n v="23"/>
    <n v="23"/>
    <x v="0"/>
  </r>
  <r>
    <d v="2023-10-24T00:00:00"/>
    <s v="Spese taxi per Presidente Boeri"/>
    <m/>
    <m/>
    <n v="28"/>
    <n v="28"/>
    <x v="0"/>
  </r>
  <r>
    <d v="2023-10-26T00:00:00"/>
    <s v="Fattura n. 18/FE del 26.10.2023"/>
    <m/>
    <n v="188.67"/>
    <m/>
    <n v="188.67"/>
    <x v="4"/>
  </r>
  <r>
    <d v="2023-10-30T00:00:00"/>
    <s v="Fattura n. 55 del 30.10.2023"/>
    <n v="261.15319999999997"/>
    <m/>
    <n v="78.811999999999998"/>
    <n v="339.96519999999998"/>
    <x v="3"/>
  </r>
  <r>
    <d v="2023-11-07T00:00:00"/>
    <s v="Fattura n. 167E del 07.11.2023"/>
    <n v="469.07780000000002"/>
    <n v="318.95679999999999"/>
    <m/>
    <n v="788.03459999999995"/>
    <x v="0"/>
  </r>
  <r>
    <d v="2023-11-09T00:00:00"/>
    <s v="Spese taxi per Presidente Boeri"/>
    <m/>
    <m/>
    <n v="21"/>
    <n v="21"/>
    <x v="0"/>
  </r>
  <r>
    <d v="2023-11-09T00:00:00"/>
    <s v="Spese taxi per Presidente Boeri"/>
    <m/>
    <m/>
    <n v="20"/>
    <n v="20"/>
    <x v="0"/>
  </r>
  <r>
    <d v="2023-11-20T00:00:00"/>
    <s v="Spese taxi per Presidente Boeri"/>
    <m/>
    <m/>
    <n v="17.100000000000001"/>
    <n v="17.100000000000001"/>
    <x v="0"/>
  </r>
  <r>
    <d v="2023-11-21T00:00:00"/>
    <s v="Spese taxi per Presidente Boeri"/>
    <m/>
    <m/>
    <n v="21"/>
    <n v="21"/>
    <x v="0"/>
  </r>
  <r>
    <d v="2023-11-21T00:00:00"/>
    <s v="Volo A/R Milano Parigi per Presidente Boeri"/>
    <m/>
    <n v="421.41"/>
    <m/>
    <n v="421.41"/>
    <x v="0"/>
  </r>
  <r>
    <d v="2023-11-21T00:00:00"/>
    <s v="Spese taxi per Presidente Boeri"/>
    <m/>
    <m/>
    <n v="18"/>
    <n v="18"/>
    <x v="0"/>
  </r>
  <r>
    <d v="2023-11-28T00:00:00"/>
    <s v="Cena in Francia Presidente Boeri  27 - 28 novembre 2023"/>
    <n v="81"/>
    <m/>
    <m/>
    <n v="81"/>
    <x v="0"/>
  </r>
  <r>
    <d v="2023-11-28T00:00:00"/>
    <s v="Pernottamento in Francia Presidente Boeri  27 - 28 novembre 2023"/>
    <m/>
    <n v="342"/>
    <m/>
    <n v="342"/>
    <x v="0"/>
  </r>
  <r>
    <d v="2023-11-28T00:00:00"/>
    <s v="Spese taxi per Presidente Boeri"/>
    <m/>
    <m/>
    <n v="32.799999999999997"/>
    <n v="32.799999999999997"/>
    <x v="0"/>
  </r>
  <r>
    <d v="2023-11-29T00:00:00"/>
    <s v="Spese taxi per Presidente Boeri"/>
    <m/>
    <m/>
    <n v="20.7"/>
    <n v="20.7"/>
    <x v="0"/>
  </r>
  <r>
    <d v="2023-11-29T00:00:00"/>
    <s v="Taximoto per Presidente Boeri - Parigi"/>
    <m/>
    <m/>
    <n v="304"/>
    <n v="304"/>
    <x v="0"/>
  </r>
  <r>
    <d v="2023-11-30T00:00:00"/>
    <s v="Consumazioni presso Triennale Cafè del Presidente Boeri ed ospiti - Novembre 2023"/>
    <n v="149.6"/>
    <m/>
    <m/>
    <n v="149.6"/>
    <x v="0"/>
  </r>
  <r>
    <d v="2023-11-30T00:00:00"/>
    <s v="Spese taxi per Presidente Boeri"/>
    <m/>
    <m/>
    <n v="22.7"/>
    <n v="22.7"/>
    <x v="0"/>
  </r>
  <r>
    <d v="2023-12-03T00:00:00"/>
    <s v="Fattura n. 63 del 03.12.2023"/>
    <n v="326.95999999999998"/>
    <m/>
    <n v="32.451999999999998"/>
    <n v="359.41199999999998"/>
    <x v="3"/>
  </r>
  <r>
    <d v="2023-12-15T00:00:00"/>
    <s v="Fattura n. 22/FE del 15.12.2023"/>
    <m/>
    <m/>
    <n v="175.16720000000001"/>
    <n v="175.16720000000001"/>
    <x v="4"/>
  </r>
  <r>
    <d v="2023-12-15T00:00:00"/>
    <s v="Fattura n. 21/FE del 15.12.2023"/>
    <n v="146.536"/>
    <m/>
    <n v="83.2"/>
    <n v="229.73599999999999"/>
    <x v="4"/>
  </r>
  <r>
    <d v="2023-12-18T00:00:00"/>
    <s v="Consegna pranzo per Direttrice Morogallo"/>
    <n v="39.54"/>
    <m/>
    <m/>
    <n v="39.54"/>
    <x v="1"/>
  </r>
  <r>
    <d v="2023-12-21T00:00:00"/>
    <s v="Fattura n. 67 del 21.12.2023"/>
    <n v="165.28560000000002"/>
    <m/>
    <n v="17.568000000000001"/>
    <n v="182.85360000000003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920282-DEB6-4BD6-A6DF-D95DCEBE5CDE}" name="Tabella pivot1" cacheId="3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>
  <location ref="I3:J9" firstHeaderRow="1" firstDataRow="1" firstDataCol="1"/>
  <pivotFields count="7">
    <pivotField numFmtId="14" showAll="0"/>
    <pivotField showAll="0"/>
    <pivotField showAll="0"/>
    <pivotField showAll="0"/>
    <pivotField showAll="0"/>
    <pivotField dataField="1" numFmtId="44" showAll="0"/>
    <pivotField axis="axisRow" showAll="0">
      <items count="6">
        <item x="1"/>
        <item x="4"/>
        <item x="2"/>
        <item x="3"/>
        <item x="0"/>
        <item t="default"/>
      </items>
    </pivotField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ma di Totale Generale" fld="5" baseField="0" baseItem="0" numFmtId="4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6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5"/>
  <sheetViews>
    <sheetView tabSelected="1" workbookViewId="0">
      <pane ySplit="2" topLeftCell="A175" activePane="bottomLeft" state="frozen"/>
      <selection pane="bottomLeft" activeCell="J15" sqref="J15"/>
    </sheetView>
  </sheetViews>
  <sheetFormatPr defaultColWidth="9.109375" defaultRowHeight="14.4" x14ac:dyDescent="0.3"/>
  <cols>
    <col min="1" max="1" width="22.44140625" style="8" bestFit="1" customWidth="1"/>
    <col min="2" max="2" width="104.77734375" bestFit="1" customWidth="1"/>
    <col min="3" max="3" width="12.109375" style="2" bestFit="1" customWidth="1"/>
    <col min="4" max="4" width="13.88671875" style="2" bestFit="1" customWidth="1"/>
    <col min="5" max="5" width="12.109375" style="2" bestFit="1" customWidth="1"/>
    <col min="6" max="6" width="17.88671875" style="2" bestFit="1" customWidth="1"/>
    <col min="7" max="7" width="29.44140625" bestFit="1" customWidth="1"/>
    <col min="9" max="9" width="18.77734375" bestFit="1" customWidth="1"/>
    <col min="10" max="10" width="23.33203125" bestFit="1" customWidth="1"/>
  </cols>
  <sheetData>
    <row r="1" spans="1:11" s="1" customFormat="1" ht="21" customHeight="1" thickBot="1" x14ac:dyDescent="0.35">
      <c r="A1" s="32" t="s">
        <v>7</v>
      </c>
      <c r="B1" s="33"/>
      <c r="C1" s="33"/>
      <c r="D1" s="33"/>
      <c r="E1" s="33"/>
      <c r="F1" s="33"/>
      <c r="G1" s="34"/>
    </row>
    <row r="2" spans="1:11" ht="15" thickBot="1" x14ac:dyDescent="0.35">
      <c r="A2" s="14" t="s">
        <v>0</v>
      </c>
      <c r="B2" s="15" t="s">
        <v>1</v>
      </c>
      <c r="C2" s="16" t="s">
        <v>3</v>
      </c>
      <c r="D2" s="15" t="s">
        <v>4</v>
      </c>
      <c r="E2" s="16" t="s">
        <v>5</v>
      </c>
      <c r="F2" s="16" t="s">
        <v>2</v>
      </c>
      <c r="G2" s="17" t="s">
        <v>6</v>
      </c>
    </row>
    <row r="3" spans="1:11" x14ac:dyDescent="0.3">
      <c r="A3" s="18">
        <v>44936</v>
      </c>
      <c r="B3" s="10" t="s">
        <v>45</v>
      </c>
      <c r="C3" s="27"/>
      <c r="D3" s="27"/>
      <c r="E3" s="27">
        <v>15</v>
      </c>
      <c r="F3" s="19">
        <f t="shared" ref="F3:F61" si="0">SUM(C3:E3)</f>
        <v>15</v>
      </c>
      <c r="G3" s="11" t="s">
        <v>14</v>
      </c>
      <c r="I3" s="35" t="s">
        <v>126</v>
      </c>
      <c r="J3" t="s">
        <v>128</v>
      </c>
    </row>
    <row r="4" spans="1:11" x14ac:dyDescent="0.3">
      <c r="A4" s="13">
        <v>44938</v>
      </c>
      <c r="B4" s="5" t="s">
        <v>45</v>
      </c>
      <c r="C4" s="28"/>
      <c r="D4" s="28"/>
      <c r="E4" s="28">
        <v>16</v>
      </c>
      <c r="F4" s="6">
        <f t="shared" si="0"/>
        <v>16</v>
      </c>
      <c r="G4" s="12" t="s">
        <v>14</v>
      </c>
      <c r="I4" s="36" t="s">
        <v>13</v>
      </c>
      <c r="J4" s="2">
        <v>4015.1199999999994</v>
      </c>
    </row>
    <row r="5" spans="1:11" x14ac:dyDescent="0.3">
      <c r="A5" s="13">
        <v>44939</v>
      </c>
      <c r="B5" s="5" t="s">
        <v>47</v>
      </c>
      <c r="C5" s="28"/>
      <c r="D5" s="28">
        <f>15+139.53</f>
        <v>154.53</v>
      </c>
      <c r="E5" s="28"/>
      <c r="F5" s="6">
        <f t="shared" si="0"/>
        <v>154.53</v>
      </c>
      <c r="G5" s="12" t="s">
        <v>14</v>
      </c>
      <c r="I5" s="36" t="s">
        <v>72</v>
      </c>
      <c r="J5" s="2">
        <v>1317.5652</v>
      </c>
    </row>
    <row r="6" spans="1:11" x14ac:dyDescent="0.3">
      <c r="A6" s="13">
        <v>44939</v>
      </c>
      <c r="B6" s="5" t="s">
        <v>63</v>
      </c>
      <c r="C6" s="28"/>
      <c r="D6" s="28">
        <f>15+139.53</f>
        <v>154.53</v>
      </c>
      <c r="E6" s="28"/>
      <c r="F6" s="6">
        <f t="shared" si="0"/>
        <v>154.53</v>
      </c>
      <c r="G6" s="12" t="s">
        <v>13</v>
      </c>
      <c r="I6" s="36" t="s">
        <v>34</v>
      </c>
      <c r="J6" s="2">
        <v>3500.7800000000007</v>
      </c>
    </row>
    <row r="7" spans="1:11" x14ac:dyDescent="0.3">
      <c r="A7" s="13">
        <v>44939</v>
      </c>
      <c r="B7" s="5" t="s">
        <v>88</v>
      </c>
      <c r="C7" s="28"/>
      <c r="D7" s="28">
        <f>15+149.7</f>
        <v>164.7</v>
      </c>
      <c r="E7" s="28"/>
      <c r="F7" s="6">
        <f t="shared" si="0"/>
        <v>164.7</v>
      </c>
      <c r="G7" s="12" t="s">
        <v>13</v>
      </c>
      <c r="I7" s="36" t="s">
        <v>52</v>
      </c>
      <c r="J7" s="2">
        <v>4085.4823999999999</v>
      </c>
    </row>
    <row r="8" spans="1:11" x14ac:dyDescent="0.3">
      <c r="A8" s="13">
        <v>44942</v>
      </c>
      <c r="B8" s="5" t="s">
        <v>46</v>
      </c>
      <c r="C8" s="28"/>
      <c r="D8" s="28">
        <v>112</v>
      </c>
      <c r="E8" s="28"/>
      <c r="F8" s="6">
        <f t="shared" si="0"/>
        <v>112</v>
      </c>
      <c r="G8" s="12" t="s">
        <v>13</v>
      </c>
      <c r="I8" s="36" t="s">
        <v>14</v>
      </c>
      <c r="J8" s="2">
        <v>14789.563999999998</v>
      </c>
    </row>
    <row r="9" spans="1:11" x14ac:dyDescent="0.3">
      <c r="A9" s="13">
        <v>44943</v>
      </c>
      <c r="B9" s="5" t="s">
        <v>89</v>
      </c>
      <c r="C9" s="28"/>
      <c r="D9" s="28">
        <v>23.6</v>
      </c>
      <c r="E9" s="28"/>
      <c r="F9" s="6">
        <f t="shared" si="0"/>
        <v>23.6</v>
      </c>
      <c r="G9" s="12" t="s">
        <v>34</v>
      </c>
      <c r="I9" s="36" t="s">
        <v>127</v>
      </c>
      <c r="J9" s="2">
        <v>27708.511599999998</v>
      </c>
    </row>
    <row r="10" spans="1:11" x14ac:dyDescent="0.3">
      <c r="A10" s="13">
        <v>44945</v>
      </c>
      <c r="B10" s="5" t="s">
        <v>62</v>
      </c>
      <c r="C10" s="28"/>
      <c r="D10" s="28"/>
      <c r="E10" s="28">
        <v>11.4</v>
      </c>
      <c r="F10" s="6">
        <f t="shared" si="0"/>
        <v>11.4</v>
      </c>
      <c r="G10" s="12" t="s">
        <v>13</v>
      </c>
    </row>
    <row r="11" spans="1:11" x14ac:dyDescent="0.3">
      <c r="A11" s="13">
        <v>44950</v>
      </c>
      <c r="B11" s="5" t="s">
        <v>62</v>
      </c>
      <c r="C11" s="28"/>
      <c r="D11" s="28"/>
      <c r="E11" s="28">
        <v>14</v>
      </c>
      <c r="F11" s="6">
        <f t="shared" si="0"/>
        <v>14</v>
      </c>
      <c r="G11" s="12" t="s">
        <v>13</v>
      </c>
    </row>
    <row r="12" spans="1:11" x14ac:dyDescent="0.3">
      <c r="A12" s="13">
        <v>44950</v>
      </c>
      <c r="B12" s="5" t="s">
        <v>62</v>
      </c>
      <c r="C12" s="28"/>
      <c r="D12" s="28"/>
      <c r="E12" s="28">
        <v>11.8</v>
      </c>
      <c r="F12" s="6">
        <f t="shared" si="0"/>
        <v>11.8</v>
      </c>
      <c r="G12" s="12" t="s">
        <v>13</v>
      </c>
    </row>
    <row r="13" spans="1:11" x14ac:dyDescent="0.3">
      <c r="A13" s="13">
        <v>44950</v>
      </c>
      <c r="B13" s="5" t="s">
        <v>49</v>
      </c>
      <c r="C13" s="28"/>
      <c r="D13" s="28">
        <v>199</v>
      </c>
      <c r="E13" s="28"/>
      <c r="F13" s="6">
        <f t="shared" si="0"/>
        <v>199</v>
      </c>
      <c r="G13" s="12" t="s">
        <v>34</v>
      </c>
    </row>
    <row r="14" spans="1:11" x14ac:dyDescent="0.3">
      <c r="A14" s="13">
        <v>44951</v>
      </c>
      <c r="B14" s="5" t="s">
        <v>62</v>
      </c>
      <c r="C14" s="28"/>
      <c r="D14" s="28"/>
      <c r="E14" s="28">
        <v>11</v>
      </c>
      <c r="F14" s="6">
        <f t="shared" si="0"/>
        <v>11</v>
      </c>
      <c r="G14" s="12" t="s">
        <v>13</v>
      </c>
    </row>
    <row r="15" spans="1:11" x14ac:dyDescent="0.3">
      <c r="A15" s="13">
        <v>44951</v>
      </c>
      <c r="B15" s="5" t="s">
        <v>62</v>
      </c>
      <c r="C15" s="28"/>
      <c r="D15" s="28"/>
      <c r="E15" s="28">
        <v>15</v>
      </c>
      <c r="F15" s="6">
        <f t="shared" si="0"/>
        <v>15</v>
      </c>
      <c r="G15" s="12" t="s">
        <v>13</v>
      </c>
    </row>
    <row r="16" spans="1:11" s="2" customFormat="1" x14ac:dyDescent="0.3">
      <c r="A16" s="13">
        <v>44953</v>
      </c>
      <c r="B16" s="5" t="s">
        <v>45</v>
      </c>
      <c r="C16" s="28"/>
      <c r="D16" s="28"/>
      <c r="E16" s="28">
        <v>16</v>
      </c>
      <c r="F16" s="6">
        <f t="shared" si="0"/>
        <v>16</v>
      </c>
      <c r="G16" s="12" t="s">
        <v>14</v>
      </c>
      <c r="H16"/>
      <c r="I16"/>
      <c r="J16"/>
      <c r="K16"/>
    </row>
    <row r="17" spans="1:11" s="2" customFormat="1" x14ac:dyDescent="0.3">
      <c r="A17" s="13">
        <v>44953</v>
      </c>
      <c r="B17" s="5" t="s">
        <v>105</v>
      </c>
      <c r="C17" s="28">
        <f>(30+47+5.3+50.8+3.8+38)*1.22</f>
        <v>213.37800000000001</v>
      </c>
      <c r="D17" s="28">
        <f>(39.5+34.5)*1.22</f>
        <v>90.28</v>
      </c>
      <c r="E17" s="28"/>
      <c r="F17" s="6">
        <f t="shared" si="0"/>
        <v>303.65800000000002</v>
      </c>
      <c r="G17" s="12" t="s">
        <v>52</v>
      </c>
      <c r="H17"/>
      <c r="I17"/>
      <c r="J17"/>
      <c r="K17"/>
    </row>
    <row r="18" spans="1:11" s="4" customFormat="1" x14ac:dyDescent="0.3">
      <c r="A18" s="13">
        <v>44956</v>
      </c>
      <c r="B18" s="5" t="s">
        <v>46</v>
      </c>
      <c r="C18" s="28"/>
      <c r="D18" s="28">
        <v>95</v>
      </c>
      <c r="E18" s="28"/>
      <c r="F18" s="6">
        <f t="shared" si="0"/>
        <v>95</v>
      </c>
      <c r="G18" s="12" t="s">
        <v>13</v>
      </c>
      <c r="I18"/>
      <c r="J18"/>
      <c r="K18"/>
    </row>
    <row r="19" spans="1:11" x14ac:dyDescent="0.3">
      <c r="A19" s="13">
        <v>44957</v>
      </c>
      <c r="B19" s="5" t="s">
        <v>48</v>
      </c>
      <c r="C19" s="28"/>
      <c r="D19" s="28">
        <f>7+112</f>
        <v>119</v>
      </c>
      <c r="E19" s="28"/>
      <c r="F19" s="6">
        <f t="shared" si="0"/>
        <v>119</v>
      </c>
      <c r="G19" s="12" t="s">
        <v>13</v>
      </c>
      <c r="H19" s="3"/>
    </row>
    <row r="20" spans="1:11" x14ac:dyDescent="0.3">
      <c r="A20" s="13">
        <v>44957</v>
      </c>
      <c r="B20" s="5" t="s">
        <v>15</v>
      </c>
      <c r="C20" s="28">
        <v>43.41</v>
      </c>
      <c r="D20" s="28"/>
      <c r="E20" s="28"/>
      <c r="F20" s="6">
        <f t="shared" si="0"/>
        <v>43.41</v>
      </c>
      <c r="G20" s="12" t="s">
        <v>14</v>
      </c>
      <c r="H20" s="3"/>
    </row>
    <row r="21" spans="1:11" x14ac:dyDescent="0.3">
      <c r="A21" s="13">
        <v>44957</v>
      </c>
      <c r="B21" s="5" t="s">
        <v>89</v>
      </c>
      <c r="C21" s="28"/>
      <c r="D21" s="28">
        <v>16.7</v>
      </c>
      <c r="E21" s="28"/>
      <c r="F21" s="6">
        <f t="shared" si="0"/>
        <v>16.7</v>
      </c>
      <c r="G21" s="12" t="s">
        <v>34</v>
      </c>
      <c r="H21" s="3"/>
      <c r="I21" s="20"/>
    </row>
    <row r="22" spans="1:11" x14ac:dyDescent="0.3">
      <c r="A22" s="13">
        <v>44958</v>
      </c>
      <c r="B22" s="5" t="s">
        <v>55</v>
      </c>
      <c r="C22" s="29">
        <v>34.799999999999997</v>
      </c>
      <c r="D22" s="29"/>
      <c r="E22" s="29"/>
      <c r="F22" s="6">
        <f t="shared" si="0"/>
        <v>34.799999999999997</v>
      </c>
      <c r="G22" s="12" t="s">
        <v>13</v>
      </c>
      <c r="H22" s="3"/>
      <c r="I22" s="20"/>
    </row>
    <row r="23" spans="1:11" x14ac:dyDescent="0.3">
      <c r="A23" s="13">
        <v>44958</v>
      </c>
      <c r="B23" s="5" t="s">
        <v>9</v>
      </c>
      <c r="C23" s="29">
        <v>169.2</v>
      </c>
      <c r="D23" s="29"/>
      <c r="E23" s="29"/>
      <c r="F23" s="6">
        <f t="shared" si="0"/>
        <v>169.2</v>
      </c>
      <c r="G23" s="12" t="s">
        <v>14</v>
      </c>
      <c r="H23" s="3"/>
      <c r="I23" s="20"/>
    </row>
    <row r="24" spans="1:11" x14ac:dyDescent="0.3">
      <c r="A24" s="13">
        <v>44958</v>
      </c>
      <c r="B24" s="5" t="s">
        <v>8</v>
      </c>
      <c r="C24" s="29">
        <v>18.399999999999999</v>
      </c>
      <c r="D24" s="29"/>
      <c r="E24" s="29"/>
      <c r="F24" s="6">
        <f t="shared" si="0"/>
        <v>18.399999999999999</v>
      </c>
      <c r="G24" s="12" t="s">
        <v>14</v>
      </c>
      <c r="H24" s="3"/>
      <c r="I24" s="20"/>
    </row>
    <row r="25" spans="1:11" s="2" customFormat="1" x14ac:dyDescent="0.3">
      <c r="A25" s="13">
        <v>44958</v>
      </c>
      <c r="B25" s="5" t="s">
        <v>10</v>
      </c>
      <c r="C25" s="29">
        <v>11.2</v>
      </c>
      <c r="D25" s="29"/>
      <c r="E25" s="29"/>
      <c r="F25" s="6">
        <f t="shared" si="0"/>
        <v>11.2</v>
      </c>
      <c r="G25" s="12" t="s">
        <v>14</v>
      </c>
      <c r="H25"/>
    </row>
    <row r="26" spans="1:11" s="2" customFormat="1" x14ac:dyDescent="0.3">
      <c r="A26" s="13">
        <v>44958</v>
      </c>
      <c r="B26" s="5" t="s">
        <v>11</v>
      </c>
      <c r="C26" s="29">
        <v>14.4</v>
      </c>
      <c r="D26" s="29"/>
      <c r="E26" s="29"/>
      <c r="F26" s="6">
        <f t="shared" si="0"/>
        <v>14.4</v>
      </c>
      <c r="G26" s="12" t="s">
        <v>14</v>
      </c>
      <c r="H26"/>
    </row>
    <row r="27" spans="1:11" s="2" customFormat="1" x14ac:dyDescent="0.3">
      <c r="A27" s="13">
        <v>44958</v>
      </c>
      <c r="B27" s="5" t="s">
        <v>12</v>
      </c>
      <c r="C27" s="29">
        <v>112</v>
      </c>
      <c r="D27" s="29"/>
      <c r="E27" s="29"/>
      <c r="F27" s="6">
        <f t="shared" si="0"/>
        <v>112</v>
      </c>
      <c r="G27" s="12" t="s">
        <v>13</v>
      </c>
      <c r="H27"/>
    </row>
    <row r="28" spans="1:11" x14ac:dyDescent="0.3">
      <c r="A28" s="13">
        <v>44958</v>
      </c>
      <c r="B28" s="5" t="s">
        <v>58</v>
      </c>
      <c r="C28" s="28"/>
      <c r="D28" s="28">
        <v>178.53</v>
      </c>
      <c r="E28" s="28"/>
      <c r="F28" s="6">
        <f t="shared" si="0"/>
        <v>178.53</v>
      </c>
      <c r="G28" s="12" t="s">
        <v>13</v>
      </c>
    </row>
    <row r="29" spans="1:11" x14ac:dyDescent="0.3">
      <c r="A29" s="13">
        <v>44958</v>
      </c>
      <c r="B29" s="5" t="s">
        <v>62</v>
      </c>
      <c r="C29" s="28"/>
      <c r="D29" s="28"/>
      <c r="E29" s="28">
        <v>12.5</v>
      </c>
      <c r="F29" s="6">
        <f t="shared" si="0"/>
        <v>12.5</v>
      </c>
      <c r="G29" s="12" t="s">
        <v>13</v>
      </c>
    </row>
    <row r="30" spans="1:11" x14ac:dyDescent="0.3">
      <c r="A30" s="13">
        <v>44958</v>
      </c>
      <c r="B30" s="5" t="s">
        <v>64</v>
      </c>
      <c r="C30" s="28"/>
      <c r="D30" s="28"/>
      <c r="E30" s="28">
        <v>14.8</v>
      </c>
      <c r="F30" s="6">
        <f t="shared" si="0"/>
        <v>14.8</v>
      </c>
      <c r="G30" s="12" t="s">
        <v>13</v>
      </c>
    </row>
    <row r="31" spans="1:11" x14ac:dyDescent="0.3">
      <c r="A31" s="13">
        <v>44958</v>
      </c>
      <c r="B31" s="5" t="s">
        <v>62</v>
      </c>
      <c r="C31" s="28"/>
      <c r="D31" s="28"/>
      <c r="E31" s="28">
        <v>28.2</v>
      </c>
      <c r="F31" s="6">
        <f t="shared" si="0"/>
        <v>28.2</v>
      </c>
      <c r="G31" s="12" t="s">
        <v>13</v>
      </c>
    </row>
    <row r="32" spans="1:11" x14ac:dyDescent="0.3">
      <c r="A32" s="13">
        <v>44958</v>
      </c>
      <c r="B32" s="5" t="s">
        <v>62</v>
      </c>
      <c r="C32" s="28"/>
      <c r="D32" s="28"/>
      <c r="E32" s="28">
        <v>13.1</v>
      </c>
      <c r="F32" s="6">
        <f t="shared" si="0"/>
        <v>13.1</v>
      </c>
      <c r="G32" s="12" t="s">
        <v>13</v>
      </c>
    </row>
    <row r="33" spans="1:10" x14ac:dyDescent="0.3">
      <c r="A33" s="13">
        <v>44958</v>
      </c>
      <c r="B33" s="5" t="s">
        <v>62</v>
      </c>
      <c r="C33" s="28"/>
      <c r="D33" s="28"/>
      <c r="E33" s="28">
        <v>10</v>
      </c>
      <c r="F33" s="6">
        <f t="shared" si="0"/>
        <v>10</v>
      </c>
      <c r="G33" s="12" t="s">
        <v>13</v>
      </c>
    </row>
    <row r="34" spans="1:10" x14ac:dyDescent="0.3">
      <c r="A34" s="13">
        <v>44959</v>
      </c>
      <c r="B34" s="5" t="s">
        <v>62</v>
      </c>
      <c r="C34" s="28"/>
      <c r="D34" s="28"/>
      <c r="E34" s="28">
        <v>14</v>
      </c>
      <c r="F34" s="6">
        <f t="shared" si="0"/>
        <v>14</v>
      </c>
      <c r="G34" s="12" t="s">
        <v>13</v>
      </c>
    </row>
    <row r="35" spans="1:10" x14ac:dyDescent="0.3">
      <c r="A35" s="13">
        <v>44959</v>
      </c>
      <c r="B35" s="5" t="s">
        <v>62</v>
      </c>
      <c r="C35" s="28"/>
      <c r="D35" s="28"/>
      <c r="E35" s="28">
        <v>29.8</v>
      </c>
      <c r="F35" s="6">
        <f t="shared" si="0"/>
        <v>29.8</v>
      </c>
      <c r="G35" s="12" t="s">
        <v>13</v>
      </c>
    </row>
    <row r="36" spans="1:10" x14ac:dyDescent="0.3">
      <c r="A36" s="13">
        <v>44964</v>
      </c>
      <c r="B36" s="5" t="s">
        <v>62</v>
      </c>
      <c r="C36" s="28"/>
      <c r="D36" s="28"/>
      <c r="E36" s="28">
        <v>21.4</v>
      </c>
      <c r="F36" s="6">
        <f t="shared" si="0"/>
        <v>21.4</v>
      </c>
      <c r="G36" s="12" t="s">
        <v>13</v>
      </c>
    </row>
    <row r="37" spans="1:10" x14ac:dyDescent="0.3">
      <c r="A37" s="13">
        <v>44964</v>
      </c>
      <c r="B37" s="5" t="s">
        <v>89</v>
      </c>
      <c r="C37" s="28"/>
      <c r="D37" s="28">
        <v>16.100000000000001</v>
      </c>
      <c r="E37" s="28"/>
      <c r="F37" s="6">
        <f t="shared" si="0"/>
        <v>16.100000000000001</v>
      </c>
      <c r="G37" s="12" t="s">
        <v>34</v>
      </c>
    </row>
    <row r="38" spans="1:10" x14ac:dyDescent="0.3">
      <c r="A38" s="13">
        <v>44966</v>
      </c>
      <c r="B38" s="5" t="s">
        <v>89</v>
      </c>
      <c r="C38" s="28"/>
      <c r="D38" s="28">
        <v>38</v>
      </c>
      <c r="E38" s="28"/>
      <c r="F38" s="6">
        <f t="shared" si="0"/>
        <v>38</v>
      </c>
      <c r="G38" s="12" t="s">
        <v>34</v>
      </c>
    </row>
    <row r="39" spans="1:10" x14ac:dyDescent="0.3">
      <c r="A39" s="13">
        <v>44979</v>
      </c>
      <c r="B39" s="5" t="s">
        <v>90</v>
      </c>
      <c r="C39" s="28"/>
      <c r="D39" s="28">
        <v>52.9</v>
      </c>
      <c r="E39" s="28"/>
      <c r="F39" s="6">
        <f t="shared" si="0"/>
        <v>52.9</v>
      </c>
      <c r="G39" s="12" t="s">
        <v>34</v>
      </c>
    </row>
    <row r="40" spans="1:10" x14ac:dyDescent="0.3">
      <c r="A40" s="13">
        <v>44979</v>
      </c>
      <c r="B40" s="5" t="s">
        <v>91</v>
      </c>
      <c r="C40" s="28">
        <v>46.5</v>
      </c>
      <c r="D40" s="28"/>
      <c r="E40" s="28"/>
      <c r="F40" s="6">
        <f t="shared" si="0"/>
        <v>46.5</v>
      </c>
      <c r="G40" s="12" t="s">
        <v>34</v>
      </c>
    </row>
    <row r="41" spans="1:10" x14ac:dyDescent="0.3">
      <c r="A41" s="13">
        <v>44980</v>
      </c>
      <c r="B41" s="5" t="s">
        <v>50</v>
      </c>
      <c r="C41" s="28"/>
      <c r="D41" s="28">
        <v>86.63</v>
      </c>
      <c r="E41" s="28"/>
      <c r="F41" s="6">
        <f t="shared" si="0"/>
        <v>86.63</v>
      </c>
      <c r="G41" s="12" t="s">
        <v>34</v>
      </c>
    </row>
    <row r="42" spans="1:10" x14ac:dyDescent="0.3">
      <c r="A42" s="13">
        <v>44980</v>
      </c>
      <c r="B42" s="5" t="s">
        <v>65</v>
      </c>
      <c r="C42" s="28"/>
      <c r="D42" s="28">
        <v>112</v>
      </c>
      <c r="E42" s="28"/>
      <c r="F42" s="6">
        <f t="shared" si="0"/>
        <v>112</v>
      </c>
      <c r="G42" s="12" t="s">
        <v>13</v>
      </c>
    </row>
    <row r="43" spans="1:10" x14ac:dyDescent="0.3">
      <c r="A43" s="13">
        <v>44980</v>
      </c>
      <c r="B43" s="5" t="s">
        <v>66</v>
      </c>
      <c r="C43" s="28"/>
      <c r="D43" s="28">
        <v>115.7</v>
      </c>
      <c r="E43" s="28"/>
      <c r="F43" s="6">
        <f t="shared" si="0"/>
        <v>115.7</v>
      </c>
      <c r="G43" s="12" t="s">
        <v>14</v>
      </c>
    </row>
    <row r="44" spans="1:10" x14ac:dyDescent="0.3">
      <c r="A44" s="13">
        <v>44980</v>
      </c>
      <c r="B44" s="5" t="s">
        <v>67</v>
      </c>
      <c r="C44" s="28"/>
      <c r="D44" s="28">
        <v>176.53</v>
      </c>
      <c r="E44" s="28"/>
      <c r="F44" s="6">
        <f t="shared" si="0"/>
        <v>176.53</v>
      </c>
      <c r="G44" s="12" t="s">
        <v>13</v>
      </c>
    </row>
    <row r="45" spans="1:10" x14ac:dyDescent="0.3">
      <c r="A45" s="13">
        <v>44981</v>
      </c>
      <c r="B45" s="5" t="s">
        <v>59</v>
      </c>
      <c r="C45" s="28">
        <v>93</v>
      </c>
      <c r="D45" s="28"/>
      <c r="E45" s="28"/>
      <c r="F45" s="6">
        <f t="shared" si="0"/>
        <v>93</v>
      </c>
      <c r="G45" s="12" t="s">
        <v>13</v>
      </c>
    </row>
    <row r="46" spans="1:10" x14ac:dyDescent="0.3">
      <c r="A46" s="13">
        <v>44981</v>
      </c>
      <c r="B46" s="5" t="s">
        <v>62</v>
      </c>
      <c r="C46" s="28"/>
      <c r="D46" s="28"/>
      <c r="E46" s="28">
        <v>13.5</v>
      </c>
      <c r="F46" s="6">
        <f t="shared" si="0"/>
        <v>13.5</v>
      </c>
      <c r="G46" s="12" t="s">
        <v>13</v>
      </c>
    </row>
    <row r="47" spans="1:10" x14ac:dyDescent="0.3">
      <c r="A47" s="13">
        <v>44981</v>
      </c>
      <c r="B47" s="5" t="s">
        <v>62</v>
      </c>
      <c r="C47" s="28"/>
      <c r="D47" s="28"/>
      <c r="E47" s="28">
        <v>8.5</v>
      </c>
      <c r="F47" s="6">
        <f t="shared" si="0"/>
        <v>8.5</v>
      </c>
      <c r="G47" s="12" t="s">
        <v>13</v>
      </c>
    </row>
    <row r="48" spans="1:10" x14ac:dyDescent="0.3">
      <c r="A48" s="13">
        <v>44981</v>
      </c>
      <c r="B48" s="5" t="s">
        <v>62</v>
      </c>
      <c r="C48" s="28"/>
      <c r="D48" s="28"/>
      <c r="E48" s="28">
        <v>10.5</v>
      </c>
      <c r="F48" s="6">
        <f t="shared" si="0"/>
        <v>10.5</v>
      </c>
      <c r="G48" s="12" t="s">
        <v>13</v>
      </c>
      <c r="I48" s="21"/>
      <c r="J48" s="21"/>
    </row>
    <row r="49" spans="1:10" x14ac:dyDescent="0.3">
      <c r="A49" s="13">
        <v>44981</v>
      </c>
      <c r="B49" s="5" t="s">
        <v>62</v>
      </c>
      <c r="C49" s="28"/>
      <c r="D49" s="28"/>
      <c r="E49" s="28">
        <v>49</v>
      </c>
      <c r="F49" s="6">
        <f t="shared" si="0"/>
        <v>49</v>
      </c>
      <c r="G49" s="12" t="s">
        <v>13</v>
      </c>
      <c r="I49" s="21"/>
      <c r="J49" s="21"/>
    </row>
    <row r="50" spans="1:10" x14ac:dyDescent="0.3">
      <c r="A50" s="13">
        <v>44981</v>
      </c>
      <c r="B50" s="5" t="s">
        <v>62</v>
      </c>
      <c r="C50" s="28"/>
      <c r="D50" s="28"/>
      <c r="E50" s="28">
        <v>14.5</v>
      </c>
      <c r="F50" s="6">
        <f t="shared" si="0"/>
        <v>14.5</v>
      </c>
      <c r="G50" s="12" t="s">
        <v>13</v>
      </c>
      <c r="I50" s="21"/>
      <c r="J50" s="21"/>
    </row>
    <row r="51" spans="1:10" x14ac:dyDescent="0.3">
      <c r="A51" s="13">
        <v>44981</v>
      </c>
      <c r="B51" s="5" t="s">
        <v>62</v>
      </c>
      <c r="C51" s="28"/>
      <c r="D51" s="28"/>
      <c r="E51" s="28">
        <v>14</v>
      </c>
      <c r="F51" s="6">
        <f t="shared" si="0"/>
        <v>14</v>
      </c>
      <c r="G51" s="12" t="s">
        <v>13</v>
      </c>
      <c r="I51" s="21"/>
      <c r="J51" s="21"/>
    </row>
    <row r="52" spans="1:10" x14ac:dyDescent="0.3">
      <c r="A52" s="13">
        <v>44981</v>
      </c>
      <c r="B52" s="5" t="s">
        <v>45</v>
      </c>
      <c r="C52" s="28"/>
      <c r="D52" s="28"/>
      <c r="E52" s="28">
        <v>51.4</v>
      </c>
      <c r="F52" s="6">
        <f t="shared" si="0"/>
        <v>51.4</v>
      </c>
      <c r="G52" s="12" t="s">
        <v>14</v>
      </c>
      <c r="I52" s="21"/>
      <c r="J52" s="21"/>
    </row>
    <row r="53" spans="1:10" x14ac:dyDescent="0.3">
      <c r="A53" s="13">
        <v>44981</v>
      </c>
      <c r="B53" s="5" t="s">
        <v>45</v>
      </c>
      <c r="C53" s="28"/>
      <c r="D53" s="28"/>
      <c r="E53" s="28">
        <v>11</v>
      </c>
      <c r="F53" s="6">
        <f t="shared" si="0"/>
        <v>11</v>
      </c>
      <c r="G53" s="12" t="s">
        <v>14</v>
      </c>
    </row>
    <row r="54" spans="1:10" x14ac:dyDescent="0.3">
      <c r="A54" s="13">
        <v>44985</v>
      </c>
      <c r="B54" s="5" t="s">
        <v>16</v>
      </c>
      <c r="C54" s="29">
        <v>22.4</v>
      </c>
      <c r="D54" s="28"/>
      <c r="E54" s="28"/>
      <c r="F54" s="6">
        <f t="shared" si="0"/>
        <v>22.4</v>
      </c>
      <c r="G54" s="12" t="s">
        <v>14</v>
      </c>
    </row>
    <row r="55" spans="1:10" x14ac:dyDescent="0.3">
      <c r="A55" s="13">
        <v>44985</v>
      </c>
      <c r="B55" s="5" t="s">
        <v>56</v>
      </c>
      <c r="C55" s="29">
        <v>62.8</v>
      </c>
      <c r="D55" s="28"/>
      <c r="E55" s="28"/>
      <c r="F55" s="6">
        <f t="shared" si="0"/>
        <v>62.8</v>
      </c>
      <c r="G55" s="12" t="s">
        <v>13</v>
      </c>
    </row>
    <row r="56" spans="1:10" x14ac:dyDescent="0.3">
      <c r="A56" s="13">
        <v>44985</v>
      </c>
      <c r="B56" s="5" t="s">
        <v>17</v>
      </c>
      <c r="C56" s="29">
        <v>28.8</v>
      </c>
      <c r="D56" s="28"/>
      <c r="E56" s="28"/>
      <c r="F56" s="6">
        <f t="shared" si="0"/>
        <v>28.8</v>
      </c>
      <c r="G56" s="12" t="s">
        <v>14</v>
      </c>
    </row>
    <row r="57" spans="1:10" x14ac:dyDescent="0.3">
      <c r="A57" s="13">
        <v>44985</v>
      </c>
      <c r="B57" s="5" t="s">
        <v>18</v>
      </c>
      <c r="C57" s="29">
        <v>37.99</v>
      </c>
      <c r="D57" s="28"/>
      <c r="E57" s="28"/>
      <c r="F57" s="6">
        <f t="shared" si="0"/>
        <v>37.99</v>
      </c>
      <c r="G57" s="12" t="s">
        <v>14</v>
      </c>
    </row>
    <row r="58" spans="1:10" x14ac:dyDescent="0.3">
      <c r="A58" s="13">
        <v>44985</v>
      </c>
      <c r="B58" s="5" t="s">
        <v>19</v>
      </c>
      <c r="C58" s="29">
        <v>8.41</v>
      </c>
      <c r="D58" s="28"/>
      <c r="E58" s="28"/>
      <c r="F58" s="6">
        <f t="shared" si="0"/>
        <v>8.41</v>
      </c>
      <c r="G58" s="12" t="s">
        <v>14</v>
      </c>
    </row>
    <row r="59" spans="1:10" x14ac:dyDescent="0.3">
      <c r="A59" s="13">
        <v>44985</v>
      </c>
      <c r="B59" s="7" t="s">
        <v>20</v>
      </c>
      <c r="C59" s="28">
        <f>21.08+2.5</f>
        <v>23.58</v>
      </c>
      <c r="D59" s="28"/>
      <c r="E59" s="28"/>
      <c r="F59" s="6">
        <f t="shared" si="0"/>
        <v>23.58</v>
      </c>
      <c r="G59" s="12" t="s">
        <v>14</v>
      </c>
    </row>
    <row r="60" spans="1:10" x14ac:dyDescent="0.3">
      <c r="A60" s="13">
        <v>44985</v>
      </c>
      <c r="B60" s="5" t="s">
        <v>49</v>
      </c>
      <c r="C60" s="28"/>
      <c r="D60" s="28">
        <v>199</v>
      </c>
      <c r="E60" s="28"/>
      <c r="F60" s="6">
        <f t="shared" si="0"/>
        <v>199</v>
      </c>
      <c r="G60" s="12" t="s">
        <v>34</v>
      </c>
    </row>
    <row r="61" spans="1:10" x14ac:dyDescent="0.3">
      <c r="A61" s="13">
        <v>44985</v>
      </c>
      <c r="B61" s="5" t="s">
        <v>106</v>
      </c>
      <c r="C61" s="28">
        <f>+(7.2+56+3.6+23+56.8+38+18)*1.22</f>
        <v>247.172</v>
      </c>
      <c r="D61" s="28">
        <f>+(42.9+57+72.8+27.16)*1.22</f>
        <v>243.82919999999999</v>
      </c>
      <c r="E61" s="28">
        <f>+(15+11.7+15+34.7+8.3+15.2+8.4+42)*1.22</f>
        <v>183.36600000000001</v>
      </c>
      <c r="F61" s="6">
        <f t="shared" si="0"/>
        <v>674.36720000000003</v>
      </c>
      <c r="G61" s="12" t="s">
        <v>52</v>
      </c>
    </row>
    <row r="62" spans="1:10" x14ac:dyDescent="0.3">
      <c r="A62" s="13">
        <v>44986</v>
      </c>
      <c r="B62" s="5" t="s">
        <v>45</v>
      </c>
      <c r="C62" s="28"/>
      <c r="D62" s="28"/>
      <c r="E62" s="28">
        <v>13</v>
      </c>
      <c r="F62" s="6">
        <f t="shared" ref="F62:F123" si="1">SUM(C62:E62)</f>
        <v>13</v>
      </c>
      <c r="G62" s="12" t="s">
        <v>14</v>
      </c>
    </row>
    <row r="63" spans="1:10" x14ac:dyDescent="0.3">
      <c r="A63" s="13">
        <v>44987</v>
      </c>
      <c r="B63" s="5" t="s">
        <v>45</v>
      </c>
      <c r="C63" s="28"/>
      <c r="D63" s="28"/>
      <c r="E63" s="28">
        <v>27</v>
      </c>
      <c r="F63" s="6">
        <f t="shared" si="1"/>
        <v>27</v>
      </c>
      <c r="G63" s="12" t="s">
        <v>14</v>
      </c>
    </row>
    <row r="64" spans="1:10" x14ac:dyDescent="0.3">
      <c r="A64" s="13">
        <v>44987</v>
      </c>
      <c r="B64" s="5" t="s">
        <v>45</v>
      </c>
      <c r="C64" s="28"/>
      <c r="D64" s="28"/>
      <c r="E64" s="28">
        <v>24</v>
      </c>
      <c r="F64" s="6">
        <f t="shared" si="1"/>
        <v>24</v>
      </c>
      <c r="G64" s="12" t="s">
        <v>14</v>
      </c>
    </row>
    <row r="65" spans="1:7" x14ac:dyDescent="0.3">
      <c r="A65" s="13">
        <v>44988</v>
      </c>
      <c r="B65" s="5" t="s">
        <v>49</v>
      </c>
      <c r="C65" s="28"/>
      <c r="D65" s="28">
        <v>199</v>
      </c>
      <c r="E65" s="28"/>
      <c r="F65" s="6">
        <f t="shared" si="1"/>
        <v>199</v>
      </c>
      <c r="G65" s="12" t="s">
        <v>34</v>
      </c>
    </row>
    <row r="66" spans="1:7" x14ac:dyDescent="0.3">
      <c r="A66" s="13">
        <v>44988</v>
      </c>
      <c r="B66" s="5" t="s">
        <v>51</v>
      </c>
      <c r="C66" s="28"/>
      <c r="D66" s="28">
        <v>94</v>
      </c>
      <c r="E66" s="28"/>
      <c r="F66" s="6">
        <f t="shared" si="1"/>
        <v>94</v>
      </c>
      <c r="G66" s="12" t="s">
        <v>52</v>
      </c>
    </row>
    <row r="67" spans="1:7" x14ac:dyDescent="0.3">
      <c r="A67" s="13">
        <v>44991</v>
      </c>
      <c r="B67" s="5" t="s">
        <v>62</v>
      </c>
      <c r="C67" s="28"/>
      <c r="D67" s="28"/>
      <c r="E67" s="28">
        <v>15.1</v>
      </c>
      <c r="F67" s="6">
        <f t="shared" si="1"/>
        <v>15.1</v>
      </c>
      <c r="G67" s="12" t="s">
        <v>13</v>
      </c>
    </row>
    <row r="68" spans="1:7" x14ac:dyDescent="0.3">
      <c r="A68" s="13">
        <v>44992</v>
      </c>
      <c r="B68" s="5" t="s">
        <v>53</v>
      </c>
      <c r="C68" s="28"/>
      <c r="D68" s="28">
        <v>437.27</v>
      </c>
      <c r="E68" s="28"/>
      <c r="F68" s="6">
        <f t="shared" si="1"/>
        <v>437.27</v>
      </c>
      <c r="G68" s="12" t="s">
        <v>13</v>
      </c>
    </row>
    <row r="69" spans="1:7" x14ac:dyDescent="0.3">
      <c r="A69" s="13">
        <v>44992</v>
      </c>
      <c r="B69" s="5" t="s">
        <v>92</v>
      </c>
      <c r="C69" s="28">
        <v>12.32</v>
      </c>
      <c r="D69" s="28"/>
      <c r="E69" s="28"/>
      <c r="F69" s="6">
        <f t="shared" si="1"/>
        <v>12.32</v>
      </c>
      <c r="G69" s="12" t="s">
        <v>34</v>
      </c>
    </row>
    <row r="70" spans="1:7" x14ac:dyDescent="0.3">
      <c r="A70" s="13">
        <v>44993</v>
      </c>
      <c r="B70" s="5" t="s">
        <v>60</v>
      </c>
      <c r="C70" s="28">
        <v>23</v>
      </c>
      <c r="D70" s="28"/>
      <c r="E70" s="28"/>
      <c r="F70" s="6">
        <f t="shared" si="1"/>
        <v>23</v>
      </c>
      <c r="G70" s="12" t="s">
        <v>13</v>
      </c>
    </row>
    <row r="71" spans="1:7" x14ac:dyDescent="0.3">
      <c r="A71" s="13">
        <v>44993</v>
      </c>
      <c r="B71" s="5" t="s">
        <v>62</v>
      </c>
      <c r="C71" s="28"/>
      <c r="D71" s="28"/>
      <c r="E71" s="28">
        <v>15</v>
      </c>
      <c r="F71" s="6">
        <f t="shared" si="1"/>
        <v>15</v>
      </c>
      <c r="G71" s="12" t="s">
        <v>13</v>
      </c>
    </row>
    <row r="72" spans="1:7" x14ac:dyDescent="0.3">
      <c r="A72" s="13">
        <v>44993</v>
      </c>
      <c r="B72" s="5" t="s">
        <v>62</v>
      </c>
      <c r="C72" s="28"/>
      <c r="D72" s="28"/>
      <c r="E72" s="28">
        <v>21.7</v>
      </c>
      <c r="F72" s="6">
        <f t="shared" si="1"/>
        <v>21.7</v>
      </c>
      <c r="G72" s="12" t="s">
        <v>13</v>
      </c>
    </row>
    <row r="73" spans="1:7" x14ac:dyDescent="0.3">
      <c r="A73" s="13">
        <v>44993</v>
      </c>
      <c r="B73" s="5" t="s">
        <v>62</v>
      </c>
      <c r="C73" s="28"/>
      <c r="D73" s="28"/>
      <c r="E73" s="28">
        <v>60</v>
      </c>
      <c r="F73" s="6">
        <f t="shared" si="1"/>
        <v>60</v>
      </c>
      <c r="G73" s="12" t="s">
        <v>13</v>
      </c>
    </row>
    <row r="74" spans="1:7" x14ac:dyDescent="0.3">
      <c r="A74" s="13">
        <v>44993</v>
      </c>
      <c r="B74" s="5" t="s">
        <v>54</v>
      </c>
      <c r="C74" s="28"/>
      <c r="D74" s="28"/>
      <c r="E74" s="28">
        <v>60.01</v>
      </c>
      <c r="F74" s="6">
        <f t="shared" si="1"/>
        <v>60.01</v>
      </c>
      <c r="G74" s="12" t="s">
        <v>13</v>
      </c>
    </row>
    <row r="75" spans="1:7" x14ac:dyDescent="0.3">
      <c r="A75" s="13">
        <v>45000</v>
      </c>
      <c r="B75" s="5" t="s">
        <v>62</v>
      </c>
      <c r="C75" s="28"/>
      <c r="D75" s="28"/>
      <c r="E75" s="28">
        <v>12.1</v>
      </c>
      <c r="F75" s="6">
        <f t="shared" si="1"/>
        <v>12.1</v>
      </c>
      <c r="G75" s="12" t="s">
        <v>13</v>
      </c>
    </row>
    <row r="76" spans="1:7" x14ac:dyDescent="0.3">
      <c r="A76" s="13">
        <v>45000</v>
      </c>
      <c r="B76" s="5" t="s">
        <v>62</v>
      </c>
      <c r="C76" s="28"/>
      <c r="D76" s="28"/>
      <c r="E76" s="28">
        <v>19.8</v>
      </c>
      <c r="F76" s="6">
        <f t="shared" si="1"/>
        <v>19.8</v>
      </c>
      <c r="G76" s="12" t="s">
        <v>13</v>
      </c>
    </row>
    <row r="77" spans="1:7" x14ac:dyDescent="0.3">
      <c r="A77" s="13">
        <v>45000</v>
      </c>
      <c r="B77" s="5" t="s">
        <v>62</v>
      </c>
      <c r="C77" s="28"/>
      <c r="D77" s="28"/>
      <c r="E77" s="28">
        <v>24.4</v>
      </c>
      <c r="F77" s="6">
        <f t="shared" si="1"/>
        <v>24.4</v>
      </c>
      <c r="G77" s="12" t="s">
        <v>13</v>
      </c>
    </row>
    <row r="78" spans="1:7" x14ac:dyDescent="0.3">
      <c r="A78" s="13">
        <v>45000</v>
      </c>
      <c r="B78" s="5" t="s">
        <v>93</v>
      </c>
      <c r="C78" s="28">
        <v>32.200000000000003</v>
      </c>
      <c r="D78" s="28"/>
      <c r="E78" s="28"/>
      <c r="F78" s="6">
        <f t="shared" si="1"/>
        <v>32.200000000000003</v>
      </c>
      <c r="G78" s="12" t="s">
        <v>34</v>
      </c>
    </row>
    <row r="79" spans="1:7" x14ac:dyDescent="0.3">
      <c r="A79" s="13">
        <v>45006</v>
      </c>
      <c r="B79" s="5" t="s">
        <v>94</v>
      </c>
      <c r="C79" s="28">
        <v>74.84</v>
      </c>
      <c r="D79" s="28">
        <v>83.8</v>
      </c>
      <c r="E79" s="28"/>
      <c r="F79" s="6">
        <f t="shared" si="1"/>
        <v>158.63999999999999</v>
      </c>
      <c r="G79" s="12" t="s">
        <v>34</v>
      </c>
    </row>
    <row r="80" spans="1:7" x14ac:dyDescent="0.3">
      <c r="A80" s="13">
        <v>45007</v>
      </c>
      <c r="B80" s="5" t="s">
        <v>62</v>
      </c>
      <c r="C80" s="28"/>
      <c r="D80" s="28"/>
      <c r="E80" s="28">
        <v>16</v>
      </c>
      <c r="F80" s="6">
        <f t="shared" si="1"/>
        <v>16</v>
      </c>
      <c r="G80" s="12" t="s">
        <v>13</v>
      </c>
    </row>
    <row r="81" spans="1:7" x14ac:dyDescent="0.3">
      <c r="A81" s="13">
        <v>45008</v>
      </c>
      <c r="B81" s="5" t="s">
        <v>62</v>
      </c>
      <c r="C81" s="28"/>
      <c r="D81" s="28"/>
      <c r="E81" s="28">
        <v>16.5</v>
      </c>
      <c r="F81" s="6">
        <f t="shared" si="1"/>
        <v>16.5</v>
      </c>
      <c r="G81" s="12" t="s">
        <v>13</v>
      </c>
    </row>
    <row r="82" spans="1:7" x14ac:dyDescent="0.3">
      <c r="A82" s="13">
        <v>45009</v>
      </c>
      <c r="B82" s="5" t="s">
        <v>95</v>
      </c>
      <c r="C82" s="28"/>
      <c r="D82" s="28">
        <v>89.9</v>
      </c>
      <c r="E82" s="28"/>
      <c r="F82" s="6">
        <f t="shared" si="1"/>
        <v>89.9</v>
      </c>
      <c r="G82" s="12" t="s">
        <v>34</v>
      </c>
    </row>
    <row r="83" spans="1:7" x14ac:dyDescent="0.3">
      <c r="A83" s="13">
        <v>45010</v>
      </c>
      <c r="B83" s="5" t="s">
        <v>62</v>
      </c>
      <c r="C83" s="28"/>
      <c r="D83" s="28"/>
      <c r="E83" s="28">
        <v>16</v>
      </c>
      <c r="F83" s="6">
        <f t="shared" si="1"/>
        <v>16</v>
      </c>
      <c r="G83" s="12" t="s">
        <v>13</v>
      </c>
    </row>
    <row r="84" spans="1:7" x14ac:dyDescent="0.3">
      <c r="A84" s="13">
        <v>45010</v>
      </c>
      <c r="B84" s="5" t="s">
        <v>45</v>
      </c>
      <c r="C84" s="28"/>
      <c r="D84" s="28"/>
      <c r="E84" s="28">
        <v>15</v>
      </c>
      <c r="F84" s="6">
        <f t="shared" si="1"/>
        <v>15</v>
      </c>
      <c r="G84" s="12" t="s">
        <v>14</v>
      </c>
    </row>
    <row r="85" spans="1:7" x14ac:dyDescent="0.3">
      <c r="A85" s="13">
        <v>45012</v>
      </c>
      <c r="B85" s="5" t="s">
        <v>45</v>
      </c>
      <c r="C85" s="28"/>
      <c r="D85" s="28"/>
      <c r="E85" s="28">
        <v>13</v>
      </c>
      <c r="F85" s="6">
        <f t="shared" si="1"/>
        <v>13</v>
      </c>
      <c r="G85" s="12" t="s">
        <v>14</v>
      </c>
    </row>
    <row r="86" spans="1:7" x14ac:dyDescent="0.3">
      <c r="A86" s="13">
        <v>45013</v>
      </c>
      <c r="B86" s="5" t="s">
        <v>45</v>
      </c>
      <c r="C86" s="28"/>
      <c r="D86" s="28"/>
      <c r="E86" s="28">
        <v>62.6</v>
      </c>
      <c r="F86" s="6">
        <f t="shared" si="1"/>
        <v>62.6</v>
      </c>
      <c r="G86" s="12" t="s">
        <v>14</v>
      </c>
    </row>
    <row r="87" spans="1:7" x14ac:dyDescent="0.3">
      <c r="A87" s="13">
        <v>45013</v>
      </c>
      <c r="B87" s="5" t="s">
        <v>45</v>
      </c>
      <c r="C87" s="28"/>
      <c r="D87" s="28"/>
      <c r="E87" s="28">
        <v>19</v>
      </c>
      <c r="F87" s="6">
        <f t="shared" si="1"/>
        <v>19</v>
      </c>
      <c r="G87" s="12" t="s">
        <v>14</v>
      </c>
    </row>
    <row r="88" spans="1:7" x14ac:dyDescent="0.3">
      <c r="A88" s="13">
        <v>45016</v>
      </c>
      <c r="B88" s="7" t="s">
        <v>20</v>
      </c>
      <c r="C88" s="28">
        <v>7.81</v>
      </c>
      <c r="D88" s="28"/>
      <c r="E88" s="28"/>
      <c r="F88" s="6">
        <f t="shared" si="1"/>
        <v>7.81</v>
      </c>
      <c r="G88" s="12" t="s">
        <v>14</v>
      </c>
    </row>
    <row r="89" spans="1:7" x14ac:dyDescent="0.3">
      <c r="A89" s="13">
        <v>45016</v>
      </c>
      <c r="B89" s="7" t="s">
        <v>20</v>
      </c>
      <c r="C89" s="28">
        <v>197.01</v>
      </c>
      <c r="D89" s="28"/>
      <c r="E89" s="28"/>
      <c r="F89" s="6">
        <f t="shared" si="1"/>
        <v>197.01</v>
      </c>
      <c r="G89" s="12" t="s">
        <v>14</v>
      </c>
    </row>
    <row r="90" spans="1:7" x14ac:dyDescent="0.3">
      <c r="A90" s="13">
        <v>45016</v>
      </c>
      <c r="B90" s="5" t="s">
        <v>23</v>
      </c>
      <c r="C90" s="28">
        <v>424.04</v>
      </c>
      <c r="D90" s="28"/>
      <c r="E90" s="28"/>
      <c r="F90" s="6">
        <f t="shared" si="1"/>
        <v>424.04</v>
      </c>
      <c r="G90" s="12" t="s">
        <v>14</v>
      </c>
    </row>
    <row r="91" spans="1:7" x14ac:dyDescent="0.3">
      <c r="A91" s="13">
        <v>45016</v>
      </c>
      <c r="B91" s="5" t="s">
        <v>107</v>
      </c>
      <c r="C91" s="28">
        <f>+(80+70+50+4.4-0.2)*1.22</f>
        <v>249.12400000000002</v>
      </c>
      <c r="D91" s="28"/>
      <c r="E91" s="28">
        <f>+(19+20)*1.22</f>
        <v>47.58</v>
      </c>
      <c r="F91" s="6">
        <f t="shared" si="1"/>
        <v>296.70400000000001</v>
      </c>
      <c r="G91" s="12" t="s">
        <v>52</v>
      </c>
    </row>
    <row r="92" spans="1:7" x14ac:dyDescent="0.3">
      <c r="A92" s="13">
        <v>45017</v>
      </c>
      <c r="B92" s="5" t="s">
        <v>62</v>
      </c>
      <c r="C92" s="28"/>
      <c r="D92" s="28"/>
      <c r="E92" s="28">
        <v>13.5</v>
      </c>
      <c r="F92" s="6">
        <f t="shared" si="1"/>
        <v>13.5</v>
      </c>
      <c r="G92" s="12" t="s">
        <v>13</v>
      </c>
    </row>
    <row r="93" spans="1:7" x14ac:dyDescent="0.3">
      <c r="A93" s="13">
        <v>45017</v>
      </c>
      <c r="B93" s="5" t="s">
        <v>62</v>
      </c>
      <c r="C93" s="28"/>
      <c r="D93" s="28"/>
      <c r="E93" s="28">
        <v>9.6</v>
      </c>
      <c r="F93" s="6">
        <f t="shared" si="1"/>
        <v>9.6</v>
      </c>
      <c r="G93" s="12" t="s">
        <v>13</v>
      </c>
    </row>
    <row r="94" spans="1:7" x14ac:dyDescent="0.3">
      <c r="A94" s="13">
        <v>45017</v>
      </c>
      <c r="B94" s="5" t="s">
        <v>62</v>
      </c>
      <c r="C94" s="28"/>
      <c r="D94" s="28"/>
      <c r="E94" s="28">
        <v>6</v>
      </c>
      <c r="F94" s="6">
        <f t="shared" si="1"/>
        <v>6</v>
      </c>
      <c r="G94" s="12" t="s">
        <v>13</v>
      </c>
    </row>
    <row r="95" spans="1:7" x14ac:dyDescent="0.3">
      <c r="A95" s="13">
        <v>45017</v>
      </c>
      <c r="B95" s="5" t="s">
        <v>45</v>
      </c>
      <c r="C95" s="28"/>
      <c r="D95" s="28"/>
      <c r="E95" s="28">
        <v>14</v>
      </c>
      <c r="F95" s="6">
        <f t="shared" si="1"/>
        <v>14</v>
      </c>
      <c r="G95" s="12" t="s">
        <v>14</v>
      </c>
    </row>
    <row r="96" spans="1:7" x14ac:dyDescent="0.3">
      <c r="A96" s="13">
        <v>45018</v>
      </c>
      <c r="B96" s="5" t="s">
        <v>62</v>
      </c>
      <c r="C96" s="28"/>
      <c r="D96" s="28"/>
      <c r="E96" s="28">
        <v>24.2</v>
      </c>
      <c r="F96" s="6">
        <f t="shared" si="1"/>
        <v>24.2</v>
      </c>
      <c r="G96" s="12" t="s">
        <v>13</v>
      </c>
    </row>
    <row r="97" spans="1:7" x14ac:dyDescent="0.3">
      <c r="A97" s="13">
        <v>45028</v>
      </c>
      <c r="B97" s="5" t="s">
        <v>49</v>
      </c>
      <c r="C97" s="28"/>
      <c r="D97" s="28">
        <v>199</v>
      </c>
      <c r="E97" s="28"/>
      <c r="F97" s="6">
        <f t="shared" si="1"/>
        <v>199</v>
      </c>
      <c r="G97" s="12" t="s">
        <v>34</v>
      </c>
    </row>
    <row r="98" spans="1:7" x14ac:dyDescent="0.3">
      <c r="A98" s="13">
        <v>45030</v>
      </c>
      <c r="B98" s="5" t="s">
        <v>45</v>
      </c>
      <c r="C98" s="28"/>
      <c r="D98" s="28"/>
      <c r="E98" s="28">
        <v>12.6</v>
      </c>
      <c r="F98" s="6">
        <f t="shared" si="1"/>
        <v>12.6</v>
      </c>
      <c r="G98" s="12" t="s">
        <v>14</v>
      </c>
    </row>
    <row r="99" spans="1:7" x14ac:dyDescent="0.3">
      <c r="A99" s="13">
        <v>45030</v>
      </c>
      <c r="B99" s="5" t="s">
        <v>62</v>
      </c>
      <c r="C99" s="28"/>
      <c r="D99" s="28"/>
      <c r="E99" s="28">
        <v>10</v>
      </c>
      <c r="F99" s="6">
        <f t="shared" si="1"/>
        <v>10</v>
      </c>
      <c r="G99" s="12" t="s">
        <v>13</v>
      </c>
    </row>
    <row r="100" spans="1:7" x14ac:dyDescent="0.3">
      <c r="A100" s="13">
        <v>45030</v>
      </c>
      <c r="B100" s="5" t="s">
        <v>96</v>
      </c>
      <c r="C100" s="28"/>
      <c r="D100" s="28">
        <v>38</v>
      </c>
      <c r="E100" s="28"/>
      <c r="F100" s="6">
        <f t="shared" si="1"/>
        <v>38</v>
      </c>
      <c r="G100" s="12" t="s">
        <v>34</v>
      </c>
    </row>
    <row r="101" spans="1:7" x14ac:dyDescent="0.3">
      <c r="A101" s="13">
        <v>45033</v>
      </c>
      <c r="B101" s="5" t="s">
        <v>45</v>
      </c>
      <c r="C101" s="28"/>
      <c r="D101" s="28"/>
      <c r="E101" s="28">
        <v>16.5</v>
      </c>
      <c r="F101" s="6">
        <f t="shared" si="1"/>
        <v>16.5</v>
      </c>
      <c r="G101" s="12" t="s">
        <v>14</v>
      </c>
    </row>
    <row r="102" spans="1:7" x14ac:dyDescent="0.3">
      <c r="A102" s="13">
        <v>45033</v>
      </c>
      <c r="B102" s="5" t="s">
        <v>62</v>
      </c>
      <c r="C102" s="28"/>
      <c r="D102" s="28"/>
      <c r="E102" s="28">
        <v>12.5</v>
      </c>
      <c r="F102" s="6">
        <f t="shared" si="1"/>
        <v>12.5</v>
      </c>
      <c r="G102" s="12" t="s">
        <v>13</v>
      </c>
    </row>
    <row r="103" spans="1:7" x14ac:dyDescent="0.3">
      <c r="A103" s="13">
        <v>45034</v>
      </c>
      <c r="B103" s="5" t="s">
        <v>33</v>
      </c>
      <c r="C103" s="28"/>
      <c r="D103" s="28">
        <v>190.6</v>
      </c>
      <c r="E103" s="28"/>
      <c r="F103" s="6">
        <f t="shared" si="1"/>
        <v>190.6</v>
      </c>
      <c r="G103" s="12" t="s">
        <v>34</v>
      </c>
    </row>
    <row r="104" spans="1:7" x14ac:dyDescent="0.3">
      <c r="A104" s="13">
        <v>45036</v>
      </c>
      <c r="B104" s="5" t="s">
        <v>35</v>
      </c>
      <c r="C104" s="28"/>
      <c r="D104" s="28">
        <v>589</v>
      </c>
      <c r="E104" s="28"/>
      <c r="F104" s="6">
        <f t="shared" si="1"/>
        <v>589</v>
      </c>
      <c r="G104" s="12" t="s">
        <v>14</v>
      </c>
    </row>
    <row r="105" spans="1:7" x14ac:dyDescent="0.3">
      <c r="A105" s="13">
        <v>45044</v>
      </c>
      <c r="B105" s="5" t="s">
        <v>108</v>
      </c>
      <c r="C105" s="28">
        <f>+(11.68+2.4+40.16+22.8+53.52)*1.22</f>
        <v>159.28319999999999</v>
      </c>
      <c r="D105" s="28"/>
      <c r="E105" s="28">
        <f>+(14.8+19.5)*1.22</f>
        <v>41.845999999999997</v>
      </c>
      <c r="F105" s="6">
        <f t="shared" si="1"/>
        <v>201.1292</v>
      </c>
      <c r="G105" s="12" t="s">
        <v>52</v>
      </c>
    </row>
    <row r="106" spans="1:7" x14ac:dyDescent="0.3">
      <c r="A106" s="13">
        <v>45046</v>
      </c>
      <c r="B106" s="5" t="s">
        <v>24</v>
      </c>
      <c r="C106" s="28">
        <v>484.97</v>
      </c>
      <c r="D106" s="28"/>
      <c r="E106" s="28"/>
      <c r="F106" s="6">
        <f t="shared" si="1"/>
        <v>484.97</v>
      </c>
      <c r="G106" s="12" t="s">
        <v>14</v>
      </c>
    </row>
    <row r="107" spans="1:7" x14ac:dyDescent="0.3">
      <c r="A107" s="13">
        <v>45046</v>
      </c>
      <c r="B107" s="5" t="s">
        <v>97</v>
      </c>
      <c r="C107" s="28"/>
      <c r="D107" s="28">
        <v>153</v>
      </c>
      <c r="E107" s="28"/>
      <c r="F107" s="6">
        <f t="shared" si="1"/>
        <v>153</v>
      </c>
      <c r="G107" s="12" t="s">
        <v>34</v>
      </c>
    </row>
    <row r="108" spans="1:7" x14ac:dyDescent="0.3">
      <c r="A108" s="13">
        <v>45056</v>
      </c>
      <c r="B108" s="5" t="s">
        <v>62</v>
      </c>
      <c r="C108" s="28"/>
      <c r="D108" s="28"/>
      <c r="E108" s="28">
        <v>14</v>
      </c>
      <c r="F108" s="6">
        <f t="shared" si="1"/>
        <v>14</v>
      </c>
      <c r="G108" s="12" t="s">
        <v>13</v>
      </c>
    </row>
    <row r="109" spans="1:7" x14ac:dyDescent="0.3">
      <c r="A109" s="13">
        <v>45056</v>
      </c>
      <c r="B109" s="5" t="s">
        <v>49</v>
      </c>
      <c r="C109" s="28"/>
      <c r="D109" s="28">
        <v>199</v>
      </c>
      <c r="E109" s="28"/>
      <c r="F109" s="6">
        <f t="shared" si="1"/>
        <v>199</v>
      </c>
      <c r="G109" s="12" t="s">
        <v>34</v>
      </c>
    </row>
    <row r="110" spans="1:7" x14ac:dyDescent="0.3">
      <c r="A110" s="13">
        <v>45056</v>
      </c>
      <c r="B110" s="5" t="s">
        <v>98</v>
      </c>
      <c r="C110" s="28">
        <v>52.16</v>
      </c>
      <c r="D110" s="28"/>
      <c r="E110" s="28"/>
      <c r="F110" s="6">
        <f t="shared" si="1"/>
        <v>52.16</v>
      </c>
      <c r="G110" s="12" t="s">
        <v>34</v>
      </c>
    </row>
    <row r="111" spans="1:7" x14ac:dyDescent="0.3">
      <c r="A111" s="13">
        <v>45058</v>
      </c>
      <c r="B111" s="5" t="s">
        <v>98</v>
      </c>
      <c r="C111" s="28">
        <v>26.64</v>
      </c>
      <c r="D111" s="28"/>
      <c r="E111" s="28"/>
      <c r="F111" s="6">
        <f t="shared" si="1"/>
        <v>26.64</v>
      </c>
      <c r="G111" s="12" t="s">
        <v>34</v>
      </c>
    </row>
    <row r="112" spans="1:7" x14ac:dyDescent="0.3">
      <c r="A112" s="13">
        <v>45061</v>
      </c>
      <c r="B112" s="5" t="s">
        <v>99</v>
      </c>
      <c r="C112" s="28">
        <v>168</v>
      </c>
      <c r="D112" s="28"/>
      <c r="E112" s="28"/>
      <c r="F112" s="6">
        <f t="shared" si="1"/>
        <v>168</v>
      </c>
      <c r="G112" s="12" t="s">
        <v>34</v>
      </c>
    </row>
    <row r="113" spans="1:7" x14ac:dyDescent="0.3">
      <c r="A113" s="13">
        <v>45062</v>
      </c>
      <c r="B113" s="5" t="s">
        <v>100</v>
      </c>
      <c r="C113" s="28">
        <v>5</v>
      </c>
      <c r="D113" s="28"/>
      <c r="E113" s="28"/>
      <c r="F113" s="6">
        <f t="shared" si="1"/>
        <v>5</v>
      </c>
      <c r="G113" s="12" t="s">
        <v>34</v>
      </c>
    </row>
    <row r="114" spans="1:7" x14ac:dyDescent="0.3">
      <c r="A114" s="13">
        <v>45063</v>
      </c>
      <c r="B114" s="5" t="s">
        <v>69</v>
      </c>
      <c r="C114" s="28"/>
      <c r="D114" s="28">
        <v>139</v>
      </c>
      <c r="E114" s="28"/>
      <c r="F114" s="6">
        <f t="shared" si="1"/>
        <v>139</v>
      </c>
      <c r="G114" s="12" t="s">
        <v>13</v>
      </c>
    </row>
    <row r="115" spans="1:7" x14ac:dyDescent="0.3">
      <c r="A115" s="13">
        <v>45065</v>
      </c>
      <c r="B115" s="5" t="s">
        <v>37</v>
      </c>
      <c r="C115" s="28"/>
      <c r="D115" s="28">
        <v>844.5</v>
      </c>
      <c r="E115" s="28"/>
      <c r="F115" s="6">
        <f t="shared" si="1"/>
        <v>844.5</v>
      </c>
      <c r="G115" s="12" t="s">
        <v>14</v>
      </c>
    </row>
    <row r="116" spans="1:7" x14ac:dyDescent="0.3">
      <c r="A116" s="13">
        <v>45068</v>
      </c>
      <c r="B116" s="5" t="s">
        <v>21</v>
      </c>
      <c r="C116" s="28">
        <v>690</v>
      </c>
      <c r="D116" s="28"/>
      <c r="E116" s="28"/>
      <c r="F116" s="6">
        <f t="shared" si="1"/>
        <v>690</v>
      </c>
      <c r="G116" s="12" t="s">
        <v>14</v>
      </c>
    </row>
    <row r="117" spans="1:7" x14ac:dyDescent="0.3">
      <c r="A117" s="13">
        <v>45069</v>
      </c>
      <c r="B117" s="5" t="s">
        <v>68</v>
      </c>
      <c r="C117" s="28"/>
      <c r="D117" s="28">
        <v>427.46</v>
      </c>
      <c r="E117" s="28"/>
      <c r="F117" s="6">
        <f t="shared" si="1"/>
        <v>427.46</v>
      </c>
      <c r="G117" s="12" t="s">
        <v>14</v>
      </c>
    </row>
    <row r="118" spans="1:7" x14ac:dyDescent="0.3">
      <c r="A118" s="13">
        <v>45069</v>
      </c>
      <c r="B118" s="5" t="s">
        <v>71</v>
      </c>
      <c r="C118" s="28"/>
      <c r="D118" s="28">
        <v>73.81</v>
      </c>
      <c r="E118" s="28"/>
      <c r="F118" s="6">
        <f t="shared" si="1"/>
        <v>73.81</v>
      </c>
      <c r="G118" s="12" t="s">
        <v>72</v>
      </c>
    </row>
    <row r="119" spans="1:7" x14ac:dyDescent="0.3">
      <c r="A119" s="13">
        <v>45069</v>
      </c>
      <c r="B119" s="5" t="s">
        <v>70</v>
      </c>
      <c r="C119" s="28"/>
      <c r="D119" s="28">
        <v>73.81</v>
      </c>
      <c r="E119" s="28"/>
      <c r="F119" s="6">
        <f t="shared" si="1"/>
        <v>73.81</v>
      </c>
      <c r="G119" s="12" t="s">
        <v>13</v>
      </c>
    </row>
    <row r="120" spans="1:7" x14ac:dyDescent="0.3">
      <c r="A120" s="13">
        <v>45071</v>
      </c>
      <c r="B120" s="5" t="s">
        <v>40</v>
      </c>
      <c r="C120" s="28">
        <v>140</v>
      </c>
      <c r="D120" s="28"/>
      <c r="E120" s="28"/>
      <c r="F120" s="6">
        <f t="shared" si="1"/>
        <v>140</v>
      </c>
      <c r="G120" s="12" t="s">
        <v>14</v>
      </c>
    </row>
    <row r="121" spans="1:7" x14ac:dyDescent="0.3">
      <c r="A121" s="13">
        <v>45071</v>
      </c>
      <c r="B121" s="5" t="s">
        <v>39</v>
      </c>
      <c r="C121" s="28"/>
      <c r="D121" s="28">
        <v>541.5</v>
      </c>
      <c r="E121" s="28"/>
      <c r="F121" s="6">
        <f t="shared" si="1"/>
        <v>541.5</v>
      </c>
      <c r="G121" s="12" t="s">
        <v>14</v>
      </c>
    </row>
    <row r="122" spans="1:7" x14ac:dyDescent="0.3">
      <c r="A122" s="13">
        <v>45071</v>
      </c>
      <c r="B122" s="5" t="s">
        <v>73</v>
      </c>
      <c r="C122" s="28"/>
      <c r="D122" s="28">
        <v>46</v>
      </c>
      <c r="E122" s="28"/>
      <c r="F122" s="6">
        <f t="shared" si="1"/>
        <v>46</v>
      </c>
      <c r="G122" s="12" t="s">
        <v>72</v>
      </c>
    </row>
    <row r="123" spans="1:7" x14ac:dyDescent="0.3">
      <c r="A123" s="13">
        <v>45071</v>
      </c>
      <c r="B123" s="5" t="s">
        <v>74</v>
      </c>
      <c r="C123" s="28"/>
      <c r="D123" s="28">
        <v>46</v>
      </c>
      <c r="E123" s="28"/>
      <c r="F123" s="6">
        <f t="shared" si="1"/>
        <v>46</v>
      </c>
      <c r="G123" s="12" t="s">
        <v>13</v>
      </c>
    </row>
    <row r="124" spans="1:7" x14ac:dyDescent="0.3">
      <c r="A124" s="13">
        <v>45075</v>
      </c>
      <c r="B124" s="5" t="s">
        <v>36</v>
      </c>
      <c r="C124" s="28">
        <v>25</v>
      </c>
      <c r="D124" s="28"/>
      <c r="E124" s="28"/>
      <c r="F124" s="6">
        <f t="shared" ref="F124:F187" si="2">SUM(C124:E124)</f>
        <v>25</v>
      </c>
      <c r="G124" s="12" t="s">
        <v>14</v>
      </c>
    </row>
    <row r="125" spans="1:7" x14ac:dyDescent="0.3">
      <c r="A125" s="13">
        <v>45075</v>
      </c>
      <c r="B125" s="5" t="s">
        <v>75</v>
      </c>
      <c r="C125" s="28"/>
      <c r="D125" s="28"/>
      <c r="E125" s="28">
        <v>286</v>
      </c>
      <c r="F125" s="6">
        <f t="shared" si="2"/>
        <v>286</v>
      </c>
      <c r="G125" s="12" t="s">
        <v>14</v>
      </c>
    </row>
    <row r="126" spans="1:7" x14ac:dyDescent="0.3">
      <c r="A126" s="13">
        <v>45076</v>
      </c>
      <c r="B126" s="5" t="s">
        <v>109</v>
      </c>
      <c r="C126" s="28">
        <f>+(4.88+37.76+5.36+53.92+4.48+55.52+39.04)*1.22</f>
        <v>245.1712</v>
      </c>
      <c r="D126" s="28"/>
      <c r="E126" s="28"/>
      <c r="F126" s="6">
        <f t="shared" si="2"/>
        <v>245.1712</v>
      </c>
      <c r="G126" s="12" t="s">
        <v>52</v>
      </c>
    </row>
    <row r="127" spans="1:7" x14ac:dyDescent="0.3">
      <c r="A127" s="13">
        <v>45077</v>
      </c>
      <c r="B127" s="5" t="s">
        <v>26</v>
      </c>
      <c r="C127" s="28">
        <v>74.98</v>
      </c>
      <c r="D127" s="28"/>
      <c r="E127" s="28"/>
      <c r="F127" s="6">
        <f t="shared" si="2"/>
        <v>74.98</v>
      </c>
      <c r="G127" s="12" t="s">
        <v>14</v>
      </c>
    </row>
    <row r="128" spans="1:7" x14ac:dyDescent="0.3">
      <c r="A128" s="13">
        <v>45084</v>
      </c>
      <c r="B128" s="5" t="s">
        <v>45</v>
      </c>
      <c r="C128" s="28"/>
      <c r="D128" s="28"/>
      <c r="E128" s="28">
        <v>18</v>
      </c>
      <c r="F128" s="6">
        <f t="shared" si="2"/>
        <v>18</v>
      </c>
      <c r="G128" s="12" t="s">
        <v>14</v>
      </c>
    </row>
    <row r="129" spans="1:7" x14ac:dyDescent="0.3">
      <c r="A129" s="13">
        <v>45091</v>
      </c>
      <c r="B129" s="5" t="s">
        <v>22</v>
      </c>
      <c r="C129" s="28">
        <v>135</v>
      </c>
      <c r="D129" s="28"/>
      <c r="E129" s="28"/>
      <c r="F129" s="6">
        <f t="shared" si="2"/>
        <v>135</v>
      </c>
      <c r="G129" s="12" t="s">
        <v>14</v>
      </c>
    </row>
    <row r="130" spans="1:7" x14ac:dyDescent="0.3">
      <c r="A130" s="13">
        <v>45097</v>
      </c>
      <c r="B130" s="5" t="s">
        <v>101</v>
      </c>
      <c r="C130" s="28"/>
      <c r="D130" s="28">
        <v>61.3</v>
      </c>
      <c r="E130" s="28"/>
      <c r="F130" s="6">
        <f t="shared" si="2"/>
        <v>61.3</v>
      </c>
      <c r="G130" s="12" t="s">
        <v>34</v>
      </c>
    </row>
    <row r="131" spans="1:7" x14ac:dyDescent="0.3">
      <c r="A131" s="13">
        <v>45098</v>
      </c>
      <c r="B131" s="5" t="s">
        <v>76</v>
      </c>
      <c r="C131" s="28"/>
      <c r="D131" s="28">
        <v>224</v>
      </c>
      <c r="E131" s="28"/>
      <c r="F131" s="6">
        <f t="shared" si="2"/>
        <v>224</v>
      </c>
      <c r="G131" s="12" t="s">
        <v>13</v>
      </c>
    </row>
    <row r="132" spans="1:7" x14ac:dyDescent="0.3">
      <c r="A132" s="13">
        <v>45099</v>
      </c>
      <c r="B132" s="5" t="s">
        <v>62</v>
      </c>
      <c r="C132" s="28"/>
      <c r="D132" s="28"/>
      <c r="E132" s="28">
        <v>9</v>
      </c>
      <c r="F132" s="6">
        <f t="shared" si="2"/>
        <v>9</v>
      </c>
      <c r="G132" s="12" t="s">
        <v>13</v>
      </c>
    </row>
    <row r="133" spans="1:7" x14ac:dyDescent="0.3">
      <c r="A133" s="13">
        <v>45100</v>
      </c>
      <c r="B133" s="5" t="s">
        <v>61</v>
      </c>
      <c r="C133" s="28"/>
      <c r="D133" s="28">
        <v>268</v>
      </c>
      <c r="E133" s="28"/>
      <c r="F133" s="6">
        <f t="shared" si="2"/>
        <v>268</v>
      </c>
      <c r="G133" s="12" t="s">
        <v>13</v>
      </c>
    </row>
    <row r="134" spans="1:7" x14ac:dyDescent="0.3">
      <c r="A134" s="13">
        <v>45100</v>
      </c>
      <c r="B134" s="5" t="s">
        <v>45</v>
      </c>
      <c r="C134" s="28"/>
      <c r="D134" s="28"/>
      <c r="E134" s="28">
        <v>7</v>
      </c>
      <c r="F134" s="6">
        <f t="shared" si="2"/>
        <v>7</v>
      </c>
      <c r="G134" s="12" t="s">
        <v>14</v>
      </c>
    </row>
    <row r="135" spans="1:7" x14ac:dyDescent="0.3">
      <c r="A135" s="13">
        <v>45100</v>
      </c>
      <c r="B135" s="5" t="s">
        <v>62</v>
      </c>
      <c r="C135" s="28"/>
      <c r="D135" s="28"/>
      <c r="E135" s="28">
        <v>11.8</v>
      </c>
      <c r="F135" s="6">
        <f t="shared" si="2"/>
        <v>11.8</v>
      </c>
      <c r="G135" s="12" t="s">
        <v>13</v>
      </c>
    </row>
    <row r="136" spans="1:7" x14ac:dyDescent="0.3">
      <c r="A136" s="13">
        <v>45100</v>
      </c>
      <c r="B136" s="5" t="s">
        <v>62</v>
      </c>
      <c r="C136" s="28"/>
      <c r="D136" s="28"/>
      <c r="E136" s="28">
        <v>12</v>
      </c>
      <c r="F136" s="6">
        <f t="shared" si="2"/>
        <v>12</v>
      </c>
      <c r="G136" s="12" t="s">
        <v>13</v>
      </c>
    </row>
    <row r="137" spans="1:7" x14ac:dyDescent="0.3">
      <c r="A137" s="13">
        <v>45102</v>
      </c>
      <c r="B137" s="5" t="s">
        <v>38</v>
      </c>
      <c r="C137" s="28">
        <v>86.7</v>
      </c>
      <c r="D137" s="28"/>
      <c r="E137" s="28"/>
      <c r="F137" s="6">
        <f t="shared" si="2"/>
        <v>86.7</v>
      </c>
      <c r="G137" s="12" t="s">
        <v>14</v>
      </c>
    </row>
    <row r="138" spans="1:7" x14ac:dyDescent="0.3">
      <c r="A138" s="13">
        <v>45104</v>
      </c>
      <c r="B138" s="5" t="s">
        <v>49</v>
      </c>
      <c r="C138" s="28"/>
      <c r="D138" s="28">
        <v>199</v>
      </c>
      <c r="E138" s="28"/>
      <c r="F138" s="6">
        <f t="shared" si="2"/>
        <v>199</v>
      </c>
      <c r="G138" s="12" t="s">
        <v>34</v>
      </c>
    </row>
    <row r="139" spans="1:7" x14ac:dyDescent="0.3">
      <c r="A139" s="13">
        <v>45107</v>
      </c>
      <c r="B139" s="5" t="s">
        <v>15</v>
      </c>
      <c r="C139" s="28">
        <v>10.02</v>
      </c>
      <c r="D139" s="28"/>
      <c r="E139" s="28"/>
      <c r="F139" s="6">
        <f t="shared" si="2"/>
        <v>10.02</v>
      </c>
      <c r="G139" s="12" t="s">
        <v>14</v>
      </c>
    </row>
    <row r="140" spans="1:7" x14ac:dyDescent="0.3">
      <c r="A140" s="13">
        <v>45107</v>
      </c>
      <c r="B140" s="5" t="s">
        <v>27</v>
      </c>
      <c r="C140" s="28">
        <v>124.5</v>
      </c>
      <c r="D140" s="28"/>
      <c r="E140" s="28"/>
      <c r="F140" s="6">
        <f t="shared" si="2"/>
        <v>124.5</v>
      </c>
      <c r="G140" s="12" t="s">
        <v>14</v>
      </c>
    </row>
    <row r="141" spans="1:7" x14ac:dyDescent="0.3">
      <c r="A141" s="13">
        <v>45110</v>
      </c>
      <c r="B141" s="5" t="s">
        <v>110</v>
      </c>
      <c r="C141" s="28">
        <f>+(4.9+7.7+42.72+62.24+59.84+30.96)*1.22</f>
        <v>254.19920000000002</v>
      </c>
      <c r="D141" s="28"/>
      <c r="E141" s="28">
        <f>12.6*1.22</f>
        <v>15.372</v>
      </c>
      <c r="F141" s="6">
        <f t="shared" si="2"/>
        <v>269.57120000000003</v>
      </c>
      <c r="G141" s="12" t="s">
        <v>52</v>
      </c>
    </row>
    <row r="142" spans="1:7" x14ac:dyDescent="0.3">
      <c r="A142" s="13">
        <v>45112</v>
      </c>
      <c r="B142" s="5" t="s">
        <v>45</v>
      </c>
      <c r="C142" s="28"/>
      <c r="D142" s="28"/>
      <c r="E142" s="28">
        <v>21</v>
      </c>
      <c r="F142" s="6">
        <f t="shared" si="2"/>
        <v>21</v>
      </c>
      <c r="G142" s="12" t="s">
        <v>14</v>
      </c>
    </row>
    <row r="143" spans="1:7" x14ac:dyDescent="0.3">
      <c r="A143" s="13">
        <v>45112</v>
      </c>
      <c r="B143" s="5" t="s">
        <v>45</v>
      </c>
      <c r="C143" s="28"/>
      <c r="D143" s="28"/>
      <c r="E143" s="28">
        <v>15.7</v>
      </c>
      <c r="F143" s="6">
        <f t="shared" si="2"/>
        <v>15.7</v>
      </c>
      <c r="G143" s="12" t="s">
        <v>14</v>
      </c>
    </row>
    <row r="144" spans="1:7" x14ac:dyDescent="0.3">
      <c r="A144" s="13">
        <v>45113</v>
      </c>
      <c r="B144" s="5" t="s">
        <v>45</v>
      </c>
      <c r="C144" s="28"/>
      <c r="D144" s="28"/>
      <c r="E144" s="28">
        <v>15</v>
      </c>
      <c r="F144" s="6">
        <f t="shared" si="2"/>
        <v>15</v>
      </c>
      <c r="G144" s="12" t="s">
        <v>14</v>
      </c>
    </row>
    <row r="145" spans="1:7" x14ac:dyDescent="0.3">
      <c r="A145" s="13">
        <v>45113</v>
      </c>
      <c r="B145" s="5" t="s">
        <v>45</v>
      </c>
      <c r="C145" s="28"/>
      <c r="D145" s="28"/>
      <c r="E145" s="28">
        <v>26.9</v>
      </c>
      <c r="F145" s="6">
        <f t="shared" si="2"/>
        <v>26.9</v>
      </c>
      <c r="G145" s="12" t="s">
        <v>14</v>
      </c>
    </row>
    <row r="146" spans="1:7" x14ac:dyDescent="0.3">
      <c r="A146" s="13">
        <v>45114</v>
      </c>
      <c r="B146" s="5" t="s">
        <v>102</v>
      </c>
      <c r="C146" s="28">
        <v>50</v>
      </c>
      <c r="D146" s="28">
        <v>31.8</v>
      </c>
      <c r="E146" s="28"/>
      <c r="F146" s="6">
        <f t="shared" si="2"/>
        <v>81.8</v>
      </c>
      <c r="G146" s="12" t="s">
        <v>34</v>
      </c>
    </row>
    <row r="147" spans="1:7" x14ac:dyDescent="0.3">
      <c r="A147" s="13">
        <v>45117</v>
      </c>
      <c r="B147" s="5" t="s">
        <v>121</v>
      </c>
      <c r="C147" s="28">
        <f>290*1.22</f>
        <v>353.8</v>
      </c>
      <c r="D147" s="28">
        <f>+(61.72+269.5+208.35)*1.22</f>
        <v>658.27539999999999</v>
      </c>
      <c r="E147" s="28"/>
      <c r="F147" s="6">
        <f t="shared" si="2"/>
        <v>1012.0753999999999</v>
      </c>
      <c r="G147" s="12" t="s">
        <v>14</v>
      </c>
    </row>
    <row r="148" spans="1:7" x14ac:dyDescent="0.3">
      <c r="A148" s="13">
        <v>45117</v>
      </c>
      <c r="B148" s="5" t="s">
        <v>122</v>
      </c>
      <c r="C148" s="28">
        <f>368.5*1.22</f>
        <v>449.57</v>
      </c>
      <c r="D148" s="28">
        <f>+(80+231.75)*1.22</f>
        <v>380.33499999999998</v>
      </c>
      <c r="E148" s="28"/>
      <c r="F148" s="6">
        <f t="shared" si="2"/>
        <v>829.90499999999997</v>
      </c>
      <c r="G148" s="12" t="s">
        <v>14</v>
      </c>
    </row>
    <row r="149" spans="1:7" x14ac:dyDescent="0.3">
      <c r="A149" s="13">
        <v>45120</v>
      </c>
      <c r="B149" s="5" t="s">
        <v>45</v>
      </c>
      <c r="C149" s="28"/>
      <c r="D149" s="28"/>
      <c r="E149" s="28">
        <v>22.5</v>
      </c>
      <c r="F149" s="6">
        <f t="shared" si="2"/>
        <v>22.5</v>
      </c>
      <c r="G149" s="12" t="s">
        <v>14</v>
      </c>
    </row>
    <row r="150" spans="1:7" x14ac:dyDescent="0.3">
      <c r="A150" s="13">
        <v>45120</v>
      </c>
      <c r="B150" s="5" t="s">
        <v>45</v>
      </c>
      <c r="C150" s="28"/>
      <c r="D150" s="28"/>
      <c r="E150" s="28">
        <v>15</v>
      </c>
      <c r="F150" s="6">
        <f t="shared" si="2"/>
        <v>15</v>
      </c>
      <c r="G150" s="12" t="s">
        <v>14</v>
      </c>
    </row>
    <row r="151" spans="1:7" x14ac:dyDescent="0.3">
      <c r="A151" s="13">
        <v>45121</v>
      </c>
      <c r="B151" s="5" t="s">
        <v>25</v>
      </c>
      <c r="C151" s="28">
        <v>567</v>
      </c>
      <c r="D151" s="28"/>
      <c r="E151" s="28"/>
      <c r="F151" s="6">
        <f t="shared" si="2"/>
        <v>567</v>
      </c>
      <c r="G151" s="12" t="s">
        <v>14</v>
      </c>
    </row>
    <row r="152" spans="1:7" x14ac:dyDescent="0.3">
      <c r="A152" s="13">
        <v>45126</v>
      </c>
      <c r="B152" s="5" t="s">
        <v>45</v>
      </c>
      <c r="C152" s="28"/>
      <c r="D152" s="28"/>
      <c r="E152" s="28">
        <v>12</v>
      </c>
      <c r="F152" s="6">
        <f t="shared" si="2"/>
        <v>12</v>
      </c>
      <c r="G152" s="12" t="s">
        <v>14</v>
      </c>
    </row>
    <row r="153" spans="1:7" x14ac:dyDescent="0.3">
      <c r="A153" s="13">
        <v>45126</v>
      </c>
      <c r="B153" s="5" t="s">
        <v>45</v>
      </c>
      <c r="C153" s="28"/>
      <c r="D153" s="28"/>
      <c r="E153" s="28">
        <v>12</v>
      </c>
      <c r="F153" s="6">
        <f t="shared" si="2"/>
        <v>12</v>
      </c>
      <c r="G153" s="12" t="s">
        <v>14</v>
      </c>
    </row>
    <row r="154" spans="1:7" x14ac:dyDescent="0.3">
      <c r="A154" s="13">
        <v>45127</v>
      </c>
      <c r="B154" s="5" t="s">
        <v>45</v>
      </c>
      <c r="C154" s="28"/>
      <c r="D154" s="28"/>
      <c r="E154" s="28">
        <v>12</v>
      </c>
      <c r="F154" s="6">
        <f t="shared" si="2"/>
        <v>12</v>
      </c>
      <c r="G154" s="12" t="s">
        <v>14</v>
      </c>
    </row>
    <row r="155" spans="1:7" x14ac:dyDescent="0.3">
      <c r="A155" s="13">
        <v>45127</v>
      </c>
      <c r="B155" s="5" t="s">
        <v>45</v>
      </c>
      <c r="C155" s="28"/>
      <c r="D155" s="28"/>
      <c r="E155" s="28">
        <v>11</v>
      </c>
      <c r="F155" s="6">
        <f t="shared" si="2"/>
        <v>11</v>
      </c>
      <c r="G155" s="12" t="s">
        <v>14</v>
      </c>
    </row>
    <row r="156" spans="1:7" x14ac:dyDescent="0.3">
      <c r="A156" s="13">
        <v>45128</v>
      </c>
      <c r="B156" s="5" t="s">
        <v>45</v>
      </c>
      <c r="C156" s="28"/>
      <c r="D156" s="28"/>
      <c r="E156" s="28">
        <v>19</v>
      </c>
      <c r="F156" s="6">
        <f t="shared" si="2"/>
        <v>19</v>
      </c>
      <c r="G156" s="12" t="s">
        <v>14</v>
      </c>
    </row>
    <row r="157" spans="1:7" x14ac:dyDescent="0.3">
      <c r="A157" s="13">
        <v>45131</v>
      </c>
      <c r="B157" s="5" t="s">
        <v>80</v>
      </c>
      <c r="C157" s="28"/>
      <c r="D157" s="28">
        <v>352.85</v>
      </c>
      <c r="E157" s="28"/>
      <c r="F157" s="6">
        <f t="shared" si="2"/>
        <v>352.85</v>
      </c>
      <c r="G157" s="12" t="s">
        <v>34</v>
      </c>
    </row>
    <row r="158" spans="1:7" x14ac:dyDescent="0.3">
      <c r="A158" s="13">
        <v>45133</v>
      </c>
      <c r="B158" s="5" t="s">
        <v>116</v>
      </c>
      <c r="C158" s="28"/>
      <c r="D158" s="28">
        <v>216.99</v>
      </c>
      <c r="E158" s="28"/>
      <c r="F158" s="6">
        <f t="shared" si="2"/>
        <v>216.99</v>
      </c>
      <c r="G158" s="12" t="s">
        <v>72</v>
      </c>
    </row>
    <row r="159" spans="1:7" x14ac:dyDescent="0.3">
      <c r="A159" s="13">
        <v>45133</v>
      </c>
      <c r="B159" s="5" t="s">
        <v>117</v>
      </c>
      <c r="C159" s="28">
        <f>+(44+210+1.5)*1.04</f>
        <v>265.72000000000003</v>
      </c>
      <c r="D159" s="28">
        <f>+(32.3+21.5+16+20.3+26.7)*1.04</f>
        <v>121.47199999999999</v>
      </c>
      <c r="E159" s="28"/>
      <c r="F159" s="6">
        <f t="shared" si="2"/>
        <v>387.19200000000001</v>
      </c>
      <c r="G159" s="12" t="s">
        <v>72</v>
      </c>
    </row>
    <row r="160" spans="1:7" x14ac:dyDescent="0.3">
      <c r="A160" s="13">
        <v>45134</v>
      </c>
      <c r="B160" s="5" t="s">
        <v>62</v>
      </c>
      <c r="C160" s="28"/>
      <c r="D160" s="28"/>
      <c r="E160" s="28">
        <v>9.6999999999999993</v>
      </c>
      <c r="F160" s="6">
        <f t="shared" si="2"/>
        <v>9.6999999999999993</v>
      </c>
      <c r="G160" s="12" t="s">
        <v>13</v>
      </c>
    </row>
    <row r="161" spans="1:7" x14ac:dyDescent="0.3">
      <c r="A161" s="13">
        <v>45134</v>
      </c>
      <c r="B161" s="5" t="s">
        <v>62</v>
      </c>
      <c r="C161" s="28"/>
      <c r="D161" s="28"/>
      <c r="E161" s="28">
        <v>13.5</v>
      </c>
      <c r="F161" s="6">
        <f t="shared" si="2"/>
        <v>13.5</v>
      </c>
      <c r="G161" s="12" t="s">
        <v>13</v>
      </c>
    </row>
    <row r="162" spans="1:7" x14ac:dyDescent="0.3">
      <c r="A162" s="13">
        <v>45135</v>
      </c>
      <c r="B162" s="5" t="s">
        <v>103</v>
      </c>
      <c r="C162" s="28">
        <v>7.5</v>
      </c>
      <c r="D162" s="28">
        <v>14.9</v>
      </c>
      <c r="E162" s="28"/>
      <c r="F162" s="6">
        <f t="shared" si="2"/>
        <v>22.4</v>
      </c>
      <c r="G162" s="12" t="s">
        <v>34</v>
      </c>
    </row>
    <row r="163" spans="1:7" x14ac:dyDescent="0.3">
      <c r="A163" s="13">
        <v>45135</v>
      </c>
      <c r="B163" s="5" t="s">
        <v>111</v>
      </c>
      <c r="C163" s="28">
        <f>+(50+9+6.4+34.24+6.88+37.3+12.8)*1.22</f>
        <v>191.07640000000001</v>
      </c>
      <c r="D163" s="28"/>
      <c r="E163" s="28">
        <f>+(13.1)*1.22</f>
        <v>15.981999999999999</v>
      </c>
      <c r="F163" s="6">
        <f t="shared" si="2"/>
        <v>207.05840000000001</v>
      </c>
      <c r="G163" s="12" t="s">
        <v>52</v>
      </c>
    </row>
    <row r="164" spans="1:7" x14ac:dyDescent="0.3">
      <c r="A164" s="13">
        <v>45138</v>
      </c>
      <c r="B164" s="5" t="s">
        <v>28</v>
      </c>
      <c r="C164" s="28">
        <v>96.09</v>
      </c>
      <c r="D164" s="28"/>
      <c r="E164" s="28"/>
      <c r="F164" s="6">
        <f t="shared" si="2"/>
        <v>96.09</v>
      </c>
      <c r="G164" s="12" t="s">
        <v>14</v>
      </c>
    </row>
    <row r="165" spans="1:7" x14ac:dyDescent="0.3">
      <c r="A165" s="13">
        <v>45148</v>
      </c>
      <c r="B165" s="5" t="s">
        <v>123</v>
      </c>
      <c r="C165" s="28">
        <f>705.82*1.22</f>
        <v>861.10040000000004</v>
      </c>
      <c r="D165" s="28">
        <f>+(145.13+187.5)*1.22</f>
        <v>405.80860000000001</v>
      </c>
      <c r="E165" s="28"/>
      <c r="F165" s="6">
        <f t="shared" si="2"/>
        <v>1266.9090000000001</v>
      </c>
      <c r="G165" s="12" t="s">
        <v>14</v>
      </c>
    </row>
    <row r="166" spans="1:7" x14ac:dyDescent="0.3">
      <c r="A166" s="13">
        <v>45166</v>
      </c>
      <c r="B166" s="5" t="s">
        <v>77</v>
      </c>
      <c r="C166" s="28"/>
      <c r="D166" s="28">
        <v>129.69999999999999</v>
      </c>
      <c r="E166" s="28"/>
      <c r="F166" s="6">
        <f t="shared" si="2"/>
        <v>129.69999999999999</v>
      </c>
      <c r="G166" s="12" t="s">
        <v>13</v>
      </c>
    </row>
    <row r="167" spans="1:7" x14ac:dyDescent="0.3">
      <c r="A167" s="13">
        <v>45166</v>
      </c>
      <c r="B167" s="5" t="s">
        <v>78</v>
      </c>
      <c r="C167" s="28"/>
      <c r="D167" s="28">
        <v>129.69999999999999</v>
      </c>
      <c r="E167" s="28"/>
      <c r="F167" s="6">
        <f t="shared" si="2"/>
        <v>129.69999999999999</v>
      </c>
      <c r="G167" s="12" t="s">
        <v>52</v>
      </c>
    </row>
    <row r="168" spans="1:7" x14ac:dyDescent="0.3">
      <c r="A168" s="13">
        <v>45174</v>
      </c>
      <c r="B168" s="7" t="s">
        <v>86</v>
      </c>
      <c r="C168" s="28"/>
      <c r="D168" s="28">
        <v>139</v>
      </c>
      <c r="E168" s="28"/>
      <c r="F168" s="6">
        <f t="shared" si="2"/>
        <v>139</v>
      </c>
      <c r="G168" s="12" t="s">
        <v>52</v>
      </c>
    </row>
    <row r="169" spans="1:7" x14ac:dyDescent="0.3">
      <c r="A169" s="13">
        <v>45174</v>
      </c>
      <c r="B169" s="7" t="s">
        <v>87</v>
      </c>
      <c r="C169" s="28"/>
      <c r="D169" s="28">
        <v>149</v>
      </c>
      <c r="E169" s="28"/>
      <c r="F169" s="6">
        <f t="shared" si="2"/>
        <v>149</v>
      </c>
      <c r="G169" s="12" t="s">
        <v>13</v>
      </c>
    </row>
    <row r="170" spans="1:7" x14ac:dyDescent="0.3">
      <c r="A170" s="13">
        <v>45174</v>
      </c>
      <c r="B170" s="5" t="s">
        <v>79</v>
      </c>
      <c r="C170" s="28"/>
      <c r="D170" s="28">
        <v>469.75</v>
      </c>
      <c r="E170" s="28"/>
      <c r="F170" s="6">
        <f t="shared" si="2"/>
        <v>469.75</v>
      </c>
      <c r="G170" s="12" t="s">
        <v>52</v>
      </c>
    </row>
    <row r="171" spans="1:7" x14ac:dyDescent="0.3">
      <c r="A171" s="13">
        <v>45175</v>
      </c>
      <c r="B171" s="5" t="s">
        <v>49</v>
      </c>
      <c r="C171" s="28"/>
      <c r="D171" s="28">
        <v>199</v>
      </c>
      <c r="E171" s="28"/>
      <c r="F171" s="6">
        <f t="shared" si="2"/>
        <v>199</v>
      </c>
      <c r="G171" s="12" t="s">
        <v>34</v>
      </c>
    </row>
    <row r="172" spans="1:7" x14ac:dyDescent="0.3">
      <c r="A172" s="13">
        <v>45176</v>
      </c>
      <c r="B172" s="5" t="s">
        <v>124</v>
      </c>
      <c r="C172" s="28"/>
      <c r="D172" s="28">
        <f>428*1.22</f>
        <v>522.16</v>
      </c>
      <c r="E172" s="28"/>
      <c r="F172" s="6">
        <f t="shared" si="2"/>
        <v>522.16</v>
      </c>
      <c r="G172" s="12" t="s">
        <v>14</v>
      </c>
    </row>
    <row r="173" spans="1:7" x14ac:dyDescent="0.3">
      <c r="A173" s="13">
        <v>45179</v>
      </c>
      <c r="B173" s="5" t="s">
        <v>45</v>
      </c>
      <c r="C173" s="28"/>
      <c r="D173" s="28"/>
      <c r="E173" s="28">
        <v>17</v>
      </c>
      <c r="F173" s="6">
        <f t="shared" si="2"/>
        <v>17</v>
      </c>
      <c r="G173" s="12" t="s">
        <v>14</v>
      </c>
    </row>
    <row r="174" spans="1:7" x14ac:dyDescent="0.3">
      <c r="A174" s="13">
        <v>45179</v>
      </c>
      <c r="B174" s="5" t="s">
        <v>45</v>
      </c>
      <c r="C174" s="28"/>
      <c r="D174" s="28"/>
      <c r="E174" s="28">
        <v>19</v>
      </c>
      <c r="F174" s="6">
        <f t="shared" si="2"/>
        <v>19</v>
      </c>
      <c r="G174" s="12" t="s">
        <v>14</v>
      </c>
    </row>
    <row r="175" spans="1:7" x14ac:dyDescent="0.3">
      <c r="A175" s="13">
        <v>45181</v>
      </c>
      <c r="B175" s="5" t="s">
        <v>104</v>
      </c>
      <c r="C175" s="28">
        <v>41.05</v>
      </c>
      <c r="D175" s="28">
        <v>142.49</v>
      </c>
      <c r="E175" s="28"/>
      <c r="F175" s="6">
        <f t="shared" si="2"/>
        <v>183.54000000000002</v>
      </c>
      <c r="G175" s="12" t="s">
        <v>34</v>
      </c>
    </row>
    <row r="176" spans="1:7" x14ac:dyDescent="0.3">
      <c r="A176" s="13">
        <v>45182</v>
      </c>
      <c r="B176" s="5" t="s">
        <v>45</v>
      </c>
      <c r="C176" s="28"/>
      <c r="D176" s="28"/>
      <c r="E176" s="28">
        <v>42</v>
      </c>
      <c r="F176" s="6">
        <f t="shared" si="2"/>
        <v>42</v>
      </c>
      <c r="G176" s="12" t="s">
        <v>14</v>
      </c>
    </row>
    <row r="177" spans="1:7" x14ac:dyDescent="0.3">
      <c r="A177" s="13">
        <v>45182</v>
      </c>
      <c r="B177" s="5" t="s">
        <v>45</v>
      </c>
      <c r="C177" s="28"/>
      <c r="D177" s="28"/>
      <c r="E177" s="28">
        <v>22.9</v>
      </c>
      <c r="F177" s="6">
        <f t="shared" si="2"/>
        <v>22.9</v>
      </c>
      <c r="G177" s="12" t="s">
        <v>14</v>
      </c>
    </row>
    <row r="178" spans="1:7" x14ac:dyDescent="0.3">
      <c r="A178" s="13">
        <v>45184</v>
      </c>
      <c r="B178" s="7" t="s">
        <v>30</v>
      </c>
      <c r="C178" s="28">
        <v>14</v>
      </c>
      <c r="D178" s="28"/>
      <c r="E178" s="28"/>
      <c r="F178" s="6">
        <f t="shared" si="2"/>
        <v>14</v>
      </c>
      <c r="G178" s="12" t="s">
        <v>14</v>
      </c>
    </row>
    <row r="179" spans="1:7" x14ac:dyDescent="0.3">
      <c r="A179" s="13">
        <v>45186</v>
      </c>
      <c r="B179" s="5" t="s">
        <v>41</v>
      </c>
      <c r="C179" s="28"/>
      <c r="D179" s="28">
        <v>193.7</v>
      </c>
      <c r="E179" s="28"/>
      <c r="F179" s="6">
        <f t="shared" si="2"/>
        <v>193.7</v>
      </c>
      <c r="G179" s="12" t="s">
        <v>14</v>
      </c>
    </row>
    <row r="180" spans="1:7" x14ac:dyDescent="0.3">
      <c r="A180" s="13">
        <v>45192</v>
      </c>
      <c r="B180" s="5" t="s">
        <v>45</v>
      </c>
      <c r="C180" s="28"/>
      <c r="D180" s="28"/>
      <c r="E180" s="28">
        <v>26</v>
      </c>
      <c r="F180" s="6">
        <f t="shared" si="2"/>
        <v>26</v>
      </c>
      <c r="G180" s="12" t="s">
        <v>14</v>
      </c>
    </row>
    <row r="181" spans="1:7" x14ac:dyDescent="0.3">
      <c r="A181" s="13">
        <v>45194</v>
      </c>
      <c r="B181" s="5" t="s">
        <v>81</v>
      </c>
      <c r="C181" s="28"/>
      <c r="D181" s="28"/>
      <c r="E181" s="28">
        <v>880</v>
      </c>
      <c r="F181" s="6">
        <f t="shared" si="2"/>
        <v>880</v>
      </c>
      <c r="G181" s="12" t="s">
        <v>14</v>
      </c>
    </row>
    <row r="182" spans="1:7" x14ac:dyDescent="0.3">
      <c r="A182" s="13">
        <v>45195</v>
      </c>
      <c r="B182" s="5" t="s">
        <v>45</v>
      </c>
      <c r="C182" s="28"/>
      <c r="D182" s="28"/>
      <c r="E182" s="28">
        <v>22.4</v>
      </c>
      <c r="F182" s="6">
        <f t="shared" si="2"/>
        <v>22.4</v>
      </c>
      <c r="G182" s="12" t="s">
        <v>14</v>
      </c>
    </row>
    <row r="183" spans="1:7" x14ac:dyDescent="0.3">
      <c r="A183" s="13">
        <v>45199</v>
      </c>
      <c r="B183" s="5" t="s">
        <v>32</v>
      </c>
      <c r="C183" s="28">
        <v>21.44</v>
      </c>
      <c r="D183" s="28"/>
      <c r="E183" s="28"/>
      <c r="F183" s="6">
        <f t="shared" si="2"/>
        <v>21.44</v>
      </c>
      <c r="G183" s="12" t="s">
        <v>14</v>
      </c>
    </row>
    <row r="184" spans="1:7" x14ac:dyDescent="0.3">
      <c r="A184" s="13">
        <v>45199</v>
      </c>
      <c r="B184" s="7" t="s">
        <v>42</v>
      </c>
      <c r="C184" s="28"/>
      <c r="D184" s="28">
        <v>606.13</v>
      </c>
      <c r="E184" s="28"/>
      <c r="F184" s="6">
        <f t="shared" si="2"/>
        <v>606.13</v>
      </c>
      <c r="G184" s="12" t="s">
        <v>14</v>
      </c>
    </row>
    <row r="185" spans="1:7" x14ac:dyDescent="0.3">
      <c r="A185" s="13">
        <v>45200</v>
      </c>
      <c r="B185" s="5" t="s">
        <v>112</v>
      </c>
      <c r="C185" s="28">
        <f>+(9.6+3.52+45.04+32.24+3.44+48.08)*1.22</f>
        <v>173.14240000000001</v>
      </c>
      <c r="D185" s="28"/>
      <c r="E185" s="28"/>
      <c r="F185" s="6">
        <f t="shared" si="2"/>
        <v>173.14240000000001</v>
      </c>
      <c r="G185" s="12" t="s">
        <v>52</v>
      </c>
    </row>
    <row r="186" spans="1:7" x14ac:dyDescent="0.3">
      <c r="A186" s="13">
        <v>45205</v>
      </c>
      <c r="B186" s="9" t="s">
        <v>82</v>
      </c>
      <c r="C186" s="28"/>
      <c r="D186" s="28">
        <v>290</v>
      </c>
      <c r="E186" s="28"/>
      <c r="F186" s="6">
        <f t="shared" si="2"/>
        <v>290</v>
      </c>
      <c r="G186" s="12" t="s">
        <v>13</v>
      </c>
    </row>
    <row r="187" spans="1:7" x14ac:dyDescent="0.3">
      <c r="A187" s="13">
        <v>45208</v>
      </c>
      <c r="B187" s="7" t="s">
        <v>29</v>
      </c>
      <c r="C187" s="28">
        <v>50.8</v>
      </c>
      <c r="D187" s="28"/>
      <c r="E187" s="28"/>
      <c r="F187" s="6">
        <f t="shared" si="2"/>
        <v>50.8</v>
      </c>
      <c r="G187" s="12" t="s">
        <v>14</v>
      </c>
    </row>
    <row r="188" spans="1:7" x14ac:dyDescent="0.3">
      <c r="A188" s="13">
        <v>45211</v>
      </c>
      <c r="B188" s="5" t="s">
        <v>49</v>
      </c>
      <c r="C188" s="28"/>
      <c r="D188" s="28">
        <v>199</v>
      </c>
      <c r="E188" s="28"/>
      <c r="F188" s="6">
        <f t="shared" ref="F188:F213" si="3">SUM(C188:E188)</f>
        <v>199</v>
      </c>
      <c r="G188" s="12" t="s">
        <v>34</v>
      </c>
    </row>
    <row r="189" spans="1:7" x14ac:dyDescent="0.3">
      <c r="A189" s="13">
        <v>45216</v>
      </c>
      <c r="B189" s="5" t="s">
        <v>57</v>
      </c>
      <c r="C189" s="28">
        <v>12</v>
      </c>
      <c r="D189" s="28"/>
      <c r="E189" s="28"/>
      <c r="F189" s="6">
        <f t="shared" si="3"/>
        <v>12</v>
      </c>
      <c r="G189" s="12" t="s">
        <v>13</v>
      </c>
    </row>
    <row r="190" spans="1:7" x14ac:dyDescent="0.3">
      <c r="A190" s="13">
        <v>45218</v>
      </c>
      <c r="B190" s="5" t="s">
        <v>83</v>
      </c>
      <c r="C190" s="28"/>
      <c r="D190" s="28"/>
      <c r="E190" s="28">
        <v>29.5</v>
      </c>
      <c r="F190" s="6">
        <f t="shared" si="3"/>
        <v>29.5</v>
      </c>
      <c r="G190" s="12" t="s">
        <v>13</v>
      </c>
    </row>
    <row r="191" spans="1:7" x14ac:dyDescent="0.3">
      <c r="A191" s="13">
        <v>45222</v>
      </c>
      <c r="B191" s="5" t="s">
        <v>45</v>
      </c>
      <c r="C191" s="28"/>
      <c r="D191" s="28"/>
      <c r="E191" s="28">
        <v>23</v>
      </c>
      <c r="F191" s="6">
        <f t="shared" si="3"/>
        <v>23</v>
      </c>
      <c r="G191" s="12" t="s">
        <v>14</v>
      </c>
    </row>
    <row r="192" spans="1:7" x14ac:dyDescent="0.3">
      <c r="A192" s="13">
        <v>45223</v>
      </c>
      <c r="B192" s="5" t="s">
        <v>45</v>
      </c>
      <c r="C192" s="28"/>
      <c r="D192" s="28"/>
      <c r="E192" s="28">
        <v>28</v>
      </c>
      <c r="F192" s="6">
        <f t="shared" si="3"/>
        <v>28</v>
      </c>
      <c r="G192" s="12" t="s">
        <v>14</v>
      </c>
    </row>
    <row r="193" spans="1:8" x14ac:dyDescent="0.3">
      <c r="A193" s="13">
        <v>45225</v>
      </c>
      <c r="B193" s="5" t="s">
        <v>118</v>
      </c>
      <c r="C193" s="28"/>
      <c r="D193" s="28">
        <v>188.67</v>
      </c>
      <c r="E193" s="28"/>
      <c r="F193" s="6">
        <f t="shared" si="3"/>
        <v>188.67</v>
      </c>
      <c r="G193" s="12" t="s">
        <v>72</v>
      </c>
    </row>
    <row r="194" spans="1:8" x14ac:dyDescent="0.3">
      <c r="A194" s="13">
        <v>45229</v>
      </c>
      <c r="B194" s="5" t="s">
        <v>113</v>
      </c>
      <c r="C194" s="28">
        <f>+(2.8+4.8+46.4+22.4+5.44+2.56+0.96+41.84+40.48+41.2+5.18)*1.22</f>
        <v>261.15319999999997</v>
      </c>
      <c r="D194" s="28"/>
      <c r="E194" s="28">
        <f>+(17+14.8+13+19.8)*1.22</f>
        <v>78.811999999999998</v>
      </c>
      <c r="F194" s="6">
        <f t="shared" si="3"/>
        <v>339.96519999999998</v>
      </c>
      <c r="G194" s="12" t="s">
        <v>52</v>
      </c>
      <c r="H194" s="20"/>
    </row>
    <row r="195" spans="1:8" x14ac:dyDescent="0.3">
      <c r="A195" s="13">
        <v>45237</v>
      </c>
      <c r="B195" s="5" t="s">
        <v>125</v>
      </c>
      <c r="C195" s="28">
        <f>384.49*1.22</f>
        <v>469.07780000000002</v>
      </c>
      <c r="D195" s="28">
        <f>+(156.94+104.5)*1.22</f>
        <v>318.95679999999999</v>
      </c>
      <c r="E195" s="28"/>
      <c r="F195" s="6">
        <f t="shared" si="3"/>
        <v>788.03459999999995</v>
      </c>
      <c r="G195" s="12" t="s">
        <v>14</v>
      </c>
    </row>
    <row r="196" spans="1:8" x14ac:dyDescent="0.3">
      <c r="A196" s="13">
        <v>45239</v>
      </c>
      <c r="B196" s="5" t="s">
        <v>45</v>
      </c>
      <c r="C196" s="28"/>
      <c r="D196" s="28"/>
      <c r="E196" s="28">
        <v>21</v>
      </c>
      <c r="F196" s="6">
        <f t="shared" si="3"/>
        <v>21</v>
      </c>
      <c r="G196" s="12" t="s">
        <v>14</v>
      </c>
    </row>
    <row r="197" spans="1:8" x14ac:dyDescent="0.3">
      <c r="A197" s="13">
        <v>45239</v>
      </c>
      <c r="B197" s="5" t="s">
        <v>45</v>
      </c>
      <c r="C197" s="28"/>
      <c r="D197" s="28"/>
      <c r="E197" s="28">
        <v>20</v>
      </c>
      <c r="F197" s="6">
        <f t="shared" si="3"/>
        <v>20</v>
      </c>
      <c r="G197" s="12" t="s">
        <v>14</v>
      </c>
    </row>
    <row r="198" spans="1:8" x14ac:dyDescent="0.3">
      <c r="A198" s="13">
        <v>45250</v>
      </c>
      <c r="B198" s="5" t="s">
        <v>45</v>
      </c>
      <c r="C198" s="28"/>
      <c r="D198" s="28"/>
      <c r="E198" s="28">
        <v>17.100000000000001</v>
      </c>
      <c r="F198" s="6">
        <f t="shared" si="3"/>
        <v>17.100000000000001</v>
      </c>
      <c r="G198" s="12" t="s">
        <v>14</v>
      </c>
    </row>
    <row r="199" spans="1:8" x14ac:dyDescent="0.3">
      <c r="A199" s="13">
        <v>45251</v>
      </c>
      <c r="B199" s="5" t="s">
        <v>45</v>
      </c>
      <c r="C199" s="28"/>
      <c r="D199" s="28"/>
      <c r="E199" s="28">
        <v>21</v>
      </c>
      <c r="F199" s="6">
        <f t="shared" si="3"/>
        <v>21</v>
      </c>
      <c r="G199" s="12" t="s">
        <v>14</v>
      </c>
    </row>
    <row r="200" spans="1:8" x14ac:dyDescent="0.3">
      <c r="A200" s="13">
        <v>45251</v>
      </c>
      <c r="B200" s="5" t="s">
        <v>84</v>
      </c>
      <c r="C200" s="28"/>
      <c r="D200" s="28">
        <f>21.6+399.81</f>
        <v>421.41</v>
      </c>
      <c r="E200" s="28"/>
      <c r="F200" s="6">
        <f t="shared" si="3"/>
        <v>421.41</v>
      </c>
      <c r="G200" s="12" t="s">
        <v>14</v>
      </c>
    </row>
    <row r="201" spans="1:8" x14ac:dyDescent="0.3">
      <c r="A201" s="13">
        <v>45251</v>
      </c>
      <c r="B201" s="5" t="s">
        <v>45</v>
      </c>
      <c r="C201" s="28"/>
      <c r="D201" s="28"/>
      <c r="E201" s="28">
        <v>18</v>
      </c>
      <c r="F201" s="6">
        <f t="shared" si="3"/>
        <v>18</v>
      </c>
      <c r="G201" s="12" t="s">
        <v>14</v>
      </c>
    </row>
    <row r="202" spans="1:8" x14ac:dyDescent="0.3">
      <c r="A202" s="13">
        <v>45258</v>
      </c>
      <c r="B202" s="5" t="s">
        <v>43</v>
      </c>
      <c r="C202" s="28">
        <v>81</v>
      </c>
      <c r="D202" s="28"/>
      <c r="E202" s="28"/>
      <c r="F202" s="6">
        <f t="shared" si="3"/>
        <v>81</v>
      </c>
      <c r="G202" s="12" t="s">
        <v>14</v>
      </c>
      <c r="H202" s="20"/>
    </row>
    <row r="203" spans="1:8" x14ac:dyDescent="0.3">
      <c r="A203" s="13">
        <v>45258</v>
      </c>
      <c r="B203" s="5" t="s">
        <v>44</v>
      </c>
      <c r="C203" s="28"/>
      <c r="D203" s="28">
        <v>342</v>
      </c>
      <c r="E203" s="28"/>
      <c r="F203" s="6">
        <f t="shared" si="3"/>
        <v>342</v>
      </c>
      <c r="G203" s="12" t="s">
        <v>14</v>
      </c>
    </row>
    <row r="204" spans="1:8" x14ac:dyDescent="0.3">
      <c r="A204" s="13">
        <v>45258</v>
      </c>
      <c r="B204" s="5" t="s">
        <v>45</v>
      </c>
      <c r="C204" s="28"/>
      <c r="D204" s="28"/>
      <c r="E204" s="28">
        <v>32.799999999999997</v>
      </c>
      <c r="F204" s="6">
        <f t="shared" si="3"/>
        <v>32.799999999999997</v>
      </c>
      <c r="G204" s="12" t="s">
        <v>14</v>
      </c>
    </row>
    <row r="205" spans="1:8" x14ac:dyDescent="0.3">
      <c r="A205" s="13">
        <v>45259</v>
      </c>
      <c r="B205" s="5" t="s">
        <v>45</v>
      </c>
      <c r="C205" s="28"/>
      <c r="D205" s="28"/>
      <c r="E205" s="28">
        <v>20.7</v>
      </c>
      <c r="F205" s="6">
        <f t="shared" si="3"/>
        <v>20.7</v>
      </c>
      <c r="G205" s="12" t="s">
        <v>14</v>
      </c>
      <c r="H205" s="20"/>
    </row>
    <row r="206" spans="1:8" x14ac:dyDescent="0.3">
      <c r="A206" s="13">
        <v>45259</v>
      </c>
      <c r="B206" s="5" t="s">
        <v>85</v>
      </c>
      <c r="C206" s="28"/>
      <c r="D206" s="28"/>
      <c r="E206" s="28">
        <v>304</v>
      </c>
      <c r="F206" s="6">
        <f t="shared" si="3"/>
        <v>304</v>
      </c>
      <c r="G206" s="12" t="s">
        <v>14</v>
      </c>
      <c r="H206" s="20"/>
    </row>
    <row r="207" spans="1:8" x14ac:dyDescent="0.3">
      <c r="A207" s="13">
        <v>45260</v>
      </c>
      <c r="B207" s="5" t="s">
        <v>31</v>
      </c>
      <c r="C207" s="28">
        <v>149.6</v>
      </c>
      <c r="D207" s="28"/>
      <c r="E207" s="28"/>
      <c r="F207" s="6">
        <f t="shared" si="3"/>
        <v>149.6</v>
      </c>
      <c r="G207" s="12" t="s">
        <v>14</v>
      </c>
      <c r="H207" s="20"/>
    </row>
    <row r="208" spans="1:8" x14ac:dyDescent="0.3">
      <c r="A208" s="13">
        <v>45260</v>
      </c>
      <c r="B208" s="5" t="s">
        <v>45</v>
      </c>
      <c r="C208" s="28"/>
      <c r="D208" s="28"/>
      <c r="E208" s="28">
        <v>22.7</v>
      </c>
      <c r="F208" s="6">
        <f t="shared" si="3"/>
        <v>22.7</v>
      </c>
      <c r="G208" s="12" t="s">
        <v>14</v>
      </c>
      <c r="H208" s="20"/>
    </row>
    <row r="209" spans="1:10" x14ac:dyDescent="0.3">
      <c r="A209" s="13">
        <v>45263</v>
      </c>
      <c r="B209" s="5" t="s">
        <v>114</v>
      </c>
      <c r="C209" s="28">
        <f>+(63+108+58.5+4.5+34)*1.22</f>
        <v>326.95999999999998</v>
      </c>
      <c r="D209" s="28"/>
      <c r="E209" s="28">
        <f>26.6*1.22</f>
        <v>32.451999999999998</v>
      </c>
      <c r="F209" s="6">
        <f t="shared" si="3"/>
        <v>359.41199999999998</v>
      </c>
      <c r="G209" s="12" t="s">
        <v>52</v>
      </c>
      <c r="H209" s="20"/>
    </row>
    <row r="210" spans="1:10" x14ac:dyDescent="0.3">
      <c r="A210" s="13">
        <v>45275</v>
      </c>
      <c r="B210" s="5" t="s">
        <v>119</v>
      </c>
      <c r="C210" s="28"/>
      <c r="D210" s="28"/>
      <c r="E210" s="28">
        <f>+(25.1+29.3+12.6+28.7+20.7+35+17.03)*1.04</f>
        <v>175.16720000000001</v>
      </c>
      <c r="F210" s="6">
        <f t="shared" si="3"/>
        <v>175.16720000000001</v>
      </c>
      <c r="G210" s="12" t="s">
        <v>72</v>
      </c>
      <c r="H210" s="20"/>
    </row>
    <row r="211" spans="1:10" x14ac:dyDescent="0.3">
      <c r="A211" s="13">
        <v>45275</v>
      </c>
      <c r="B211" s="5" t="s">
        <v>120</v>
      </c>
      <c r="C211" s="28">
        <f>+(18.4+74.5+48)*1.04</f>
        <v>146.536</v>
      </c>
      <c r="D211" s="28"/>
      <c r="E211" s="28">
        <f>+(22.4+8+21.1+16+12.5)*1.04</f>
        <v>83.2</v>
      </c>
      <c r="F211" s="6">
        <f t="shared" si="3"/>
        <v>229.73599999999999</v>
      </c>
      <c r="G211" s="12" t="s">
        <v>72</v>
      </c>
    </row>
    <row r="212" spans="1:10" x14ac:dyDescent="0.3">
      <c r="A212" s="13">
        <v>45278</v>
      </c>
      <c r="B212" s="5" t="s">
        <v>57</v>
      </c>
      <c r="C212" s="28">
        <v>39.54</v>
      </c>
      <c r="D212" s="28"/>
      <c r="E212" s="28"/>
      <c r="F212" s="6">
        <f t="shared" si="3"/>
        <v>39.54</v>
      </c>
      <c r="G212" s="12" t="s">
        <v>13</v>
      </c>
      <c r="H212" s="20"/>
    </row>
    <row r="213" spans="1:10" ht="15" thickBot="1" x14ac:dyDescent="0.35">
      <c r="A213" s="23">
        <v>45281</v>
      </c>
      <c r="B213" s="24" t="s">
        <v>115</v>
      </c>
      <c r="C213" s="30">
        <f>+(37.44+2.2+9.6+44+42.24)*1.22</f>
        <v>165.28560000000002</v>
      </c>
      <c r="D213" s="30"/>
      <c r="E213" s="30">
        <f>14.4*1.22</f>
        <v>17.568000000000001</v>
      </c>
      <c r="F213" s="25">
        <f t="shared" si="3"/>
        <v>182.85360000000003</v>
      </c>
      <c r="G213" s="26" t="s">
        <v>52</v>
      </c>
      <c r="J213" s="21"/>
    </row>
    <row r="214" spans="1:10" ht="15" thickBot="1" x14ac:dyDescent="0.35">
      <c r="A214" s="22"/>
      <c r="C214" s="31">
        <f>SUM(C3:C213)</f>
        <v>9682.849400000001</v>
      </c>
      <c r="D214" s="31">
        <f>SUM(D3:D213)</f>
        <v>14188.607000000002</v>
      </c>
      <c r="E214" s="31">
        <f>SUM(E3:E213)</f>
        <v>3837.0551999999998</v>
      </c>
      <c r="F214" s="31">
        <f>SUM(F3:F213)</f>
        <v>27708.511600000002</v>
      </c>
      <c r="G214" s="20"/>
    </row>
    <row r="215" spans="1:10" ht="15" thickTop="1" x14ac:dyDescent="0.3"/>
  </sheetData>
  <autoFilter ref="A2:G214" xr:uid="{00000000-0009-0000-0000-000000000000}">
    <sortState xmlns:xlrd2="http://schemas.microsoft.com/office/spreadsheetml/2017/richdata2" ref="A3:G214">
      <sortCondition ref="A2:A214"/>
    </sortState>
  </autoFilter>
  <mergeCells count="1">
    <mergeCell ref="A1:G1"/>
  </mergeCells>
  <printOptions horizontalCentered="1" verticalCentered="1"/>
  <pageMargins left="0.23622047244094491" right="0.23622047244094491" top="0.19685039370078741" bottom="0.19685039370078741" header="0" footer="0"/>
  <pageSetup paperSize="8" scale="82" fitToHeight="0" orientation="landscape" r:id="rId2"/>
  <headerFooter>
    <oddHeader xml:space="preserve">&amp;C&amp;"-,Grassetto"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fondazione</vt:lpstr>
      <vt:lpstr>fondazione!Area_stampa</vt:lpstr>
      <vt:lpstr>fondazione!Titoli_stampa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2024-05-02T12:23:12Z</dcterms:modified>
</cp:coreProperties>
</file>